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jcsicsné Hajni\Documents\2025. év\2025. I. félév\"/>
    </mc:Choice>
  </mc:AlternateContent>
  <xr:revisionPtr revIDLastSave="0" documentId="13_ncr:1_{8D93DE1C-277E-4EF6-A664-5B9520697A8B}" xr6:coauthVersionLast="47" xr6:coauthVersionMax="47" xr10:uidLastSave="{00000000-0000-0000-0000-000000000000}"/>
  <bookViews>
    <workbookView xWindow="-120" yWindow="-120" windowWidth="29040" windowHeight="15840" xr2:uid="{43FCD248-EB14-4E0B-B60B-2C29DB0E9318}"/>
  </bookViews>
  <sheets>
    <sheet name="Összesítő" sheetId="2" r:id="rId1"/>
    <sheet name="082042" sheetId="1" r:id="rId2"/>
    <sheet name="082044" sheetId="6" r:id="rId3"/>
    <sheet name="082092" sheetId="7" r:id="rId4"/>
    <sheet name="016080" sheetId="13" r:id="rId5"/>
    <sheet name="018030" sheetId="12" r:id="rId6"/>
  </sheets>
  <definedNames>
    <definedName name="_xlnm.Print_Area" localSheetId="1">'082042'!$A$1:$F$27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E23" i="7"/>
  <c r="E19" i="7"/>
  <c r="E16" i="7"/>
  <c r="E12" i="7"/>
  <c r="E11" i="7"/>
  <c r="F11" i="7" s="1"/>
  <c r="E20" i="6"/>
  <c r="E19" i="6"/>
  <c r="E64" i="7"/>
  <c r="E71" i="7" s="1"/>
  <c r="F71" i="7" s="1"/>
  <c r="E68" i="7"/>
  <c r="E65" i="7"/>
  <c r="F65" i="7" s="1"/>
  <c r="E26" i="13"/>
  <c r="E25" i="13"/>
  <c r="E46" i="7"/>
  <c r="E49" i="7"/>
  <c r="E54" i="7"/>
  <c r="E56" i="7" s="1"/>
  <c r="E47" i="7"/>
  <c r="F66" i="7"/>
  <c r="F67" i="7"/>
  <c r="F68" i="7"/>
  <c r="D71" i="7"/>
  <c r="D74" i="7" s="1"/>
  <c r="C71" i="7"/>
  <c r="C74" i="7" s="1"/>
  <c r="E73" i="7"/>
  <c r="D73" i="7"/>
  <c r="C73" i="7"/>
  <c r="F72" i="7"/>
  <c r="F29" i="13"/>
  <c r="F28" i="13"/>
  <c r="C58" i="7"/>
  <c r="E58" i="7"/>
  <c r="D58" i="7"/>
  <c r="F57" i="7"/>
  <c r="D56" i="7"/>
  <c r="C56" i="7"/>
  <c r="F55" i="7"/>
  <c r="F53" i="7"/>
  <c r="F31" i="7"/>
  <c r="F30" i="7"/>
  <c r="F11" i="13"/>
  <c r="F9" i="13"/>
  <c r="F4" i="13"/>
  <c r="F32" i="7"/>
  <c r="F33" i="7"/>
  <c r="F35" i="7"/>
  <c r="F36" i="7"/>
  <c r="F37" i="7"/>
  <c r="F38" i="7"/>
  <c r="F39" i="7"/>
  <c r="F40" i="7"/>
  <c r="F41" i="7"/>
  <c r="F43" i="7"/>
  <c r="F44" i="7"/>
  <c r="F45" i="7"/>
  <c r="F42" i="7"/>
  <c r="E15" i="7"/>
  <c r="E74" i="7" l="1"/>
  <c r="F73" i="7"/>
  <c r="F56" i="7"/>
  <c r="F58" i="7"/>
  <c r="D6" i="13"/>
  <c r="E6" i="13"/>
  <c r="C6" i="13"/>
  <c r="D25" i="7"/>
  <c r="D26" i="7"/>
  <c r="D12" i="12"/>
  <c r="D18" i="13"/>
  <c r="D16" i="13"/>
  <c r="D9" i="7"/>
  <c r="C9" i="7"/>
  <c r="D13" i="6"/>
  <c r="D6" i="6"/>
  <c r="E9" i="7"/>
  <c r="F9" i="1"/>
  <c r="F9" i="6"/>
  <c r="F10" i="6"/>
  <c r="E13" i="6"/>
  <c r="C13" i="6"/>
  <c r="F5" i="6"/>
  <c r="F4" i="6"/>
  <c r="F4" i="1"/>
  <c r="E18" i="13"/>
  <c r="C18" i="13"/>
  <c r="D52" i="7" l="1"/>
  <c r="D59" i="7" s="1"/>
  <c r="G15" i="2"/>
  <c r="F15" i="2"/>
  <c r="F13" i="6"/>
  <c r="F26" i="7"/>
  <c r="F8" i="7"/>
  <c r="F7" i="7"/>
  <c r="D29" i="13"/>
  <c r="E29" i="13"/>
  <c r="C29" i="13"/>
  <c r="D27" i="13"/>
  <c r="E27" i="13"/>
  <c r="C27" i="13"/>
  <c r="C31" i="13" s="1"/>
  <c r="E16" i="2" s="1"/>
  <c r="F24" i="7"/>
  <c r="F64" i="7"/>
  <c r="E15" i="2"/>
  <c r="F20" i="6"/>
  <c r="F19" i="6"/>
  <c r="E23" i="6"/>
  <c r="G14" i="2" s="1"/>
  <c r="D23" i="6"/>
  <c r="F14" i="2" s="1"/>
  <c r="C23" i="6"/>
  <c r="E14" i="2" s="1"/>
  <c r="E16" i="13"/>
  <c r="D19" i="13"/>
  <c r="F15" i="13"/>
  <c r="F14" i="13"/>
  <c r="F13" i="13"/>
  <c r="F12" i="13"/>
  <c r="F10" i="13"/>
  <c r="C16" i="13"/>
  <c r="F7" i="13"/>
  <c r="F5" i="13"/>
  <c r="F51" i="7"/>
  <c r="F50" i="7"/>
  <c r="F49" i="7"/>
  <c r="F48" i="7"/>
  <c r="F47" i="7"/>
  <c r="F46" i="7"/>
  <c r="F29" i="7"/>
  <c r="F28" i="7"/>
  <c r="F27" i="7"/>
  <c r="F25" i="7"/>
  <c r="F23" i="7"/>
  <c r="F22" i="7"/>
  <c r="F20" i="7"/>
  <c r="F19" i="7"/>
  <c r="F15" i="7"/>
  <c r="F6" i="7"/>
  <c r="F5" i="7"/>
  <c r="F4" i="7"/>
  <c r="E52" i="7"/>
  <c r="E59" i="7" s="1"/>
  <c r="F14" i="7"/>
  <c r="F13" i="7"/>
  <c r="F12" i="7"/>
  <c r="D31" i="13" l="1"/>
  <c r="G8" i="2"/>
  <c r="C19" i="13"/>
  <c r="E9" i="2" s="1"/>
  <c r="H14" i="2"/>
  <c r="E19" i="13"/>
  <c r="G9" i="2" s="1"/>
  <c r="H15" i="2"/>
  <c r="F23" i="6"/>
  <c r="E31" i="13"/>
  <c r="F9" i="7"/>
  <c r="F9" i="2"/>
  <c r="F74" i="7"/>
  <c r="C52" i="7"/>
  <c r="C59" i="7" s="1"/>
  <c r="F16" i="13"/>
  <c r="F6" i="13"/>
  <c r="F8" i="13"/>
  <c r="F10" i="7"/>
  <c r="E6" i="6"/>
  <c r="C6" i="6"/>
  <c r="D10" i="1"/>
  <c r="D7" i="1"/>
  <c r="E10" i="1"/>
  <c r="C10" i="1"/>
  <c r="E7" i="1"/>
  <c r="F16" i="2" l="1"/>
  <c r="F31" i="13"/>
  <c r="D12" i="1"/>
  <c r="H9" i="2"/>
  <c r="E15" i="6"/>
  <c r="G7" i="2" s="1"/>
  <c r="C15" i="6"/>
  <c r="E7" i="2" s="1"/>
  <c r="D15" i="6"/>
  <c r="F7" i="2" s="1"/>
  <c r="E8" i="2"/>
  <c r="E12" i="1"/>
  <c r="G16" i="2"/>
  <c r="F52" i="7"/>
  <c r="F8" i="2"/>
  <c r="H8" i="2" s="1"/>
  <c r="F19" i="13"/>
  <c r="F6" i="2"/>
  <c r="H16" i="2" l="1"/>
  <c r="H7" i="2"/>
  <c r="F59" i="7"/>
  <c r="F10" i="2"/>
  <c r="F8" i="1"/>
  <c r="C7" i="1"/>
  <c r="C12" i="1" s="1"/>
  <c r="F6" i="1"/>
  <c r="D14" i="12"/>
  <c r="D16" i="12" s="1"/>
  <c r="F17" i="2" s="1"/>
  <c r="E14" i="12"/>
  <c r="E16" i="12" s="1"/>
  <c r="G17" i="2" s="1"/>
  <c r="G18" i="2" s="1"/>
  <c r="C14" i="12"/>
  <c r="C16" i="12" s="1"/>
  <c r="E17" i="2" s="1"/>
  <c r="E18" i="2" s="1"/>
  <c r="E7" i="12"/>
  <c r="D7" i="12"/>
  <c r="F7" i="6"/>
  <c r="F18" i="2" l="1"/>
  <c r="H18" i="2" s="1"/>
  <c r="H17" i="2"/>
  <c r="F7" i="1"/>
  <c r="F10" i="1"/>
  <c r="E6" i="2"/>
  <c r="E10" i="2" s="1"/>
  <c r="G6" i="2"/>
  <c r="F6" i="6"/>
  <c r="G10" i="2" l="1"/>
  <c r="H10" i="2" s="1"/>
  <c r="H6" i="2"/>
  <c r="F12" i="1"/>
  <c r="F13" i="12" l="1"/>
  <c r="F12" i="12"/>
  <c r="C7" i="12"/>
  <c r="F14" i="12" l="1"/>
  <c r="F15" i="6"/>
  <c r="F16" i="12" l="1"/>
</calcChain>
</file>

<file path=xl/sharedStrings.xml><?xml version="1.0" encoding="utf-8"?>
<sst xmlns="http://schemas.openxmlformats.org/spreadsheetml/2006/main" count="277" uniqueCount="164">
  <si>
    <t>K1101</t>
  </si>
  <si>
    <t>Megnevezés</t>
  </si>
  <si>
    <t>Eredeti ei.</t>
  </si>
  <si>
    <t xml:space="preserve">Módosított ei. </t>
  </si>
  <si>
    <t>Teljesítés</t>
  </si>
  <si>
    <t>Teljesítés %-a</t>
  </si>
  <si>
    <t>K1113</t>
  </si>
  <si>
    <t>K123</t>
  </si>
  <si>
    <t>Reprezentációs kiadások</t>
  </si>
  <si>
    <t>K1</t>
  </si>
  <si>
    <t>Személyi juttatások összesen</t>
  </si>
  <si>
    <t>K2</t>
  </si>
  <si>
    <t>Munkaadót terhelő járulékok és szociális hj. adó</t>
  </si>
  <si>
    <t>KIADÁSOK</t>
  </si>
  <si>
    <t>K312</t>
  </si>
  <si>
    <t>K321</t>
  </si>
  <si>
    <t>K322</t>
  </si>
  <si>
    <t>K334</t>
  </si>
  <si>
    <t>K336</t>
  </si>
  <si>
    <t>K337</t>
  </si>
  <si>
    <t>K341</t>
  </si>
  <si>
    <t>K351</t>
  </si>
  <si>
    <t>Műk. c. előzetesen felszámított Áfa</t>
  </si>
  <si>
    <t>K355</t>
  </si>
  <si>
    <t>K3</t>
  </si>
  <si>
    <t>Dologi kiadások összesen:</t>
  </si>
  <si>
    <t>KIADÁSOK MINDÖSSZESEN:</t>
  </si>
  <si>
    <t>BEVÉTELEK</t>
  </si>
  <si>
    <t>Kormányzati funkció</t>
  </si>
  <si>
    <t>018030</t>
  </si>
  <si>
    <t>Támogatási célú finanszírozási műveletek</t>
  </si>
  <si>
    <t xml:space="preserve"> Eredeti előirányzat</t>
  </si>
  <si>
    <t>Módosított előirányzat</t>
  </si>
  <si>
    <t>BEVÉTELEK MINDÖSSZESEN:</t>
  </si>
  <si>
    <t>K3311</t>
  </si>
  <si>
    <t>K3312</t>
  </si>
  <si>
    <t>K3314</t>
  </si>
  <si>
    <t>K6</t>
  </si>
  <si>
    <t>Beruházások összesen</t>
  </si>
  <si>
    <t>K311</t>
  </si>
  <si>
    <t>Kiadások összesen:</t>
  </si>
  <si>
    <t>Bevételek összesen:</t>
  </si>
  <si>
    <t>Bankszámla hozzájárulás</t>
  </si>
  <si>
    <t>K1109</t>
  </si>
  <si>
    <t>B8131</t>
  </si>
  <si>
    <t>Előző évi költségv. maradvány igénybevétele</t>
  </si>
  <si>
    <t>B816</t>
  </si>
  <si>
    <t>Központi, irányító szervi támogatás</t>
  </si>
  <si>
    <t>B8</t>
  </si>
  <si>
    <t>Finanszírozási bevételek</t>
  </si>
  <si>
    <t xml:space="preserve"> </t>
  </si>
  <si>
    <t>Imre Zoltán Művelődési Központ és Könyvtár</t>
  </si>
  <si>
    <t>082042</t>
  </si>
  <si>
    <t>Könyvtári állomány gyarapítása, nyilvántartása</t>
  </si>
  <si>
    <t>082044</t>
  </si>
  <si>
    <t>Könyvtári szolgáltatások</t>
  </si>
  <si>
    <t>082092</t>
  </si>
  <si>
    <t>Közművelődés- hagyományos közösségi kult. értékeke gondozása</t>
  </si>
  <si>
    <t>016080</t>
  </si>
  <si>
    <t>Kiemelt állami és önkormányzati rendezvények</t>
  </si>
  <si>
    <t>Könyv, folyóirat beszerzése (1 éven belül elhasználódó)</t>
  </si>
  <si>
    <t>Könyvek szállítási költsége</t>
  </si>
  <si>
    <t>Könyvtári dokumentumok vásárlása (1 éven túl elhasználódó)</t>
  </si>
  <si>
    <t>K64</t>
  </si>
  <si>
    <t>K67</t>
  </si>
  <si>
    <t>Könyvtári dokumentumok vásárlása Áfa</t>
  </si>
  <si>
    <t>1 fő foglalkoztatott munkabére</t>
  </si>
  <si>
    <t>Könyvtári program éves használati díja</t>
  </si>
  <si>
    <t xml:space="preserve">Foglalkoztatás egészségügyi szolgáltatás </t>
  </si>
  <si>
    <t>Dologi kiadások</t>
  </si>
  <si>
    <t>4 fő foglalkoztatott munkabére</t>
  </si>
  <si>
    <t>Egyszerűsített foglalkoztatás (napi bejelentés)</t>
  </si>
  <si>
    <t>Munkába járás költsége</t>
  </si>
  <si>
    <t>Közművelődési tevékenységhez szakmai anyagok</t>
  </si>
  <si>
    <t>Irodaszer, nyomtatvány</t>
  </si>
  <si>
    <t>Tintapatron</t>
  </si>
  <si>
    <t>Karbantartási anyag</t>
  </si>
  <si>
    <t>Internet előfizetés</t>
  </si>
  <si>
    <t>Riasztó figyelőszolgálat díja</t>
  </si>
  <si>
    <t>Informatikai szolgáltatások, rendszerkarbantartás díja</t>
  </si>
  <si>
    <t>Telefondíjak</t>
  </si>
  <si>
    <t>Villamos energia</t>
  </si>
  <si>
    <t>Gázenergia</t>
  </si>
  <si>
    <t>Víz- és csatornadíjak</t>
  </si>
  <si>
    <t xml:space="preserve">Egyéb kisebb épület karbantartás </t>
  </si>
  <si>
    <t>K335</t>
  </si>
  <si>
    <t>DIGI Kft. felé áramdíj továbbszámlázás</t>
  </si>
  <si>
    <t xml:space="preserve">Rendezvényekkel kapcsolatos szolgáltatási költségek </t>
  </si>
  <si>
    <t xml:space="preserve">   Rendezvények hangosítási szolgáltatás díja</t>
  </si>
  <si>
    <t xml:space="preserve">   Dérné Program költsége</t>
  </si>
  <si>
    <t>Bankszámla költség</t>
  </si>
  <si>
    <t>Postaköltség</t>
  </si>
  <si>
    <t>Kéményseprői szolg.</t>
  </si>
  <si>
    <t xml:space="preserve">   Tűzoltókészülék ellenőrzés éves díja (Tűzcsend Bt.)</t>
  </si>
  <si>
    <t xml:space="preserve">   Tűzvédelmi feladadok AAM (Juhász Zsolt e.v.)</t>
  </si>
  <si>
    <t xml:space="preserve">   Karbantartás</t>
  </si>
  <si>
    <t>Szemétszállítás</t>
  </si>
  <si>
    <t>Foglalkoztatottak kiküldetései</t>
  </si>
  <si>
    <t>K342</t>
  </si>
  <si>
    <t>Meghívó, plakát, szórólap kiadások</t>
  </si>
  <si>
    <t>Működési c. előzetesen felsz. Áfa</t>
  </si>
  <si>
    <t>K352</t>
  </si>
  <si>
    <t>Fizetendő Áfa</t>
  </si>
  <si>
    <t>K64, 67</t>
  </si>
  <si>
    <t xml:space="preserve">K6 </t>
  </si>
  <si>
    <t>Rendezvények anyagköltsége</t>
  </si>
  <si>
    <t>K333</t>
  </si>
  <si>
    <t>Rendezvények bérleti díj kiadásai</t>
  </si>
  <si>
    <t>Rendezvények egyéb dologi kiadásai (szerzői jogdíj, stb.)</t>
  </si>
  <si>
    <t>B402</t>
  </si>
  <si>
    <t>Könyvtári beíratkozási díj</t>
  </si>
  <si>
    <t>B406</t>
  </si>
  <si>
    <t>Kiszámlázott Áfa</t>
  </si>
  <si>
    <t>Terembérleti díj</t>
  </si>
  <si>
    <t>B403</t>
  </si>
  <si>
    <t>B4</t>
  </si>
  <si>
    <t>Működési bevételek</t>
  </si>
  <si>
    <t>B65</t>
  </si>
  <si>
    <t>B6</t>
  </si>
  <si>
    <t>Működési célú átvett pénzeszközök</t>
  </si>
  <si>
    <t>K64,K67</t>
  </si>
  <si>
    <t xml:space="preserve">Beruházások </t>
  </si>
  <si>
    <t>Villamos biztonsági felülvizsgálat, villámvédelmi felülvizsg</t>
  </si>
  <si>
    <t>Üzemeltetési anyagok beszerzése (címke)</t>
  </si>
  <si>
    <t>Egyéb szolgáltatások (nyomtatási, szállítási költség)</t>
  </si>
  <si>
    <t>Tisztítószer, eü papír</t>
  </si>
  <si>
    <t>B16</t>
  </si>
  <si>
    <t>Nyári diákmunka támogatás</t>
  </si>
  <si>
    <t>Egyéb szolgáltatás (tábla gyártás, nyomtatás, zongorahangolás, csomagfeladás, terembérlet,vágóeszköz élezés, kulcsmásolás, szállítási költség, jogdíj stb.)</t>
  </si>
  <si>
    <t xml:space="preserve"> 2025. év</t>
  </si>
  <si>
    <t>Helytörténeti gyűjtemény kialakítása (villanyszer. LED lámpák, egyéb)</t>
  </si>
  <si>
    <t>Rendezvények anyag költsége</t>
  </si>
  <si>
    <t>Teljesítés 2025.06.30-ig</t>
  </si>
  <si>
    <t xml:space="preserve">Jegybevétel </t>
  </si>
  <si>
    <t>Napelem által termelt villamosenergia visszatérítés</t>
  </si>
  <si>
    <t>K122</t>
  </si>
  <si>
    <t>Jánoshalmi Napok -foglalkoztatottak (N. J.)</t>
  </si>
  <si>
    <t>Ásványvíz</t>
  </si>
  <si>
    <t>K61, 67</t>
  </si>
  <si>
    <t>Nintendo switch szoftver - TESCO támogatás (Effektteam)</t>
  </si>
  <si>
    <t>Rekord regisztráció 1. részlet (Hotelinfo Kft.)</t>
  </si>
  <si>
    <t>Rágcsálóirtás, kártevőmentesítés</t>
  </si>
  <si>
    <t>Villamos bizt. felülvizsg-ból eredő karbantartási költségek (villanyszerelés)</t>
  </si>
  <si>
    <t>Informatikai szolgáltatások</t>
  </si>
  <si>
    <t>Szakmai tevékenységet segítő szolgáltatások</t>
  </si>
  <si>
    <t xml:space="preserve">   Tűzgátló ajtók, hő- és füstelvezető rendszer felülvizsgálata(Halas-Pajzs Vagyonvédelmi Kft.)</t>
  </si>
  <si>
    <t xml:space="preserve">   Tűzjelzőrendszer figyelés, távfelügyelet (Halas-Pajzs Vagyonvédelmi Kft.)</t>
  </si>
  <si>
    <r>
      <t xml:space="preserve">Egyéb dologi kiadások </t>
    </r>
    <r>
      <rPr>
        <sz val="9"/>
        <rFont val="Arial CE"/>
        <charset val="238"/>
      </rPr>
      <t>(kerekítés, ásványvíz visszaváltási díj, nevezési díj, késedelmi kamat, szakhatósági díj stb.)</t>
    </r>
  </si>
  <si>
    <t>TESCO tám. eszk. beszerzések, lámpatestek, fényefekt konroller</t>
  </si>
  <si>
    <t>K73,74</t>
  </si>
  <si>
    <t xml:space="preserve">K7 </t>
  </si>
  <si>
    <t>Felújítások összesen</t>
  </si>
  <si>
    <t>Szivattyú felújítás</t>
  </si>
  <si>
    <t>2024. évről áthúzódó OTP szponzoráció</t>
  </si>
  <si>
    <t>Asztalfoglalás</t>
  </si>
  <si>
    <r>
      <t>Tovább számlázot áramdíj bevétel</t>
    </r>
    <r>
      <rPr>
        <sz val="9"/>
        <color theme="1"/>
        <rFont val="Calibri"/>
        <family val="2"/>
        <charset val="238"/>
        <scheme val="minor"/>
      </rPr>
      <t xml:space="preserve"> (D-Infrastruktura Távközlési Kft.)</t>
    </r>
  </si>
  <si>
    <t>B408</t>
  </si>
  <si>
    <t>Kamatbevétel</t>
  </si>
  <si>
    <t>B411</t>
  </si>
  <si>
    <t>Bérkerekítés (MÁK)</t>
  </si>
  <si>
    <t>Támogatás - Start a jövõért elnevezésû TESCO</t>
  </si>
  <si>
    <r>
      <t>Egyéb anyagok</t>
    </r>
    <r>
      <rPr>
        <sz val="9"/>
        <rFont val="Arial CE"/>
        <charset val="238"/>
      </rPr>
      <t xml:space="preserve"> (adománygy. doboz, bélyeg, zászló, tűo. készülék) </t>
    </r>
  </si>
  <si>
    <t>K63,67</t>
  </si>
  <si>
    <t>Nintendo switch 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</si>
</sst>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 CE"/>
      <charset val="238"/>
    </font>
    <font>
      <sz val="9"/>
      <name val="Arial CE"/>
      <charset val="238"/>
    </font>
    <font>
      <sz val="10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60">
    <xf numFmtId="0" fontId="0" fillId="0" borderId="0" xfId="0"/>
    <xf numFmtId="49" fontId="2" fillId="0" borderId="0" xfId="0" applyNumberFormat="1" applyFont="1"/>
    <xf numFmtId="0" fontId="2" fillId="0" borderId="0" xfId="0" applyFon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10" fontId="0" fillId="0" borderId="0" xfId="0" applyNumberFormat="1"/>
    <xf numFmtId="10" fontId="1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/>
    </xf>
    <xf numFmtId="1" fontId="9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vertical="center"/>
    </xf>
    <xf numFmtId="0" fontId="6" fillId="0" borderId="0" xfId="0" applyFont="1"/>
    <xf numFmtId="0" fontId="10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/>
    </xf>
    <xf numFmtId="0" fontId="0" fillId="0" borderId="0" xfId="0" applyAlignment="1">
      <alignment wrapText="1"/>
    </xf>
    <xf numFmtId="0" fontId="7" fillId="0" borderId="0" xfId="1" applyFont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0" fontId="13" fillId="0" borderId="1" xfId="0" applyNumberFormat="1" applyFont="1" applyBorder="1" applyAlignment="1">
      <alignment horizontal="right" vertical="center"/>
    </xf>
    <xf numFmtId="10" fontId="14" fillId="0" borderId="1" xfId="0" applyNumberFormat="1" applyFont="1" applyBorder="1" applyAlignment="1">
      <alignment horizontal="right" vertical="center"/>
    </xf>
    <xf numFmtId="0" fontId="0" fillId="0" borderId="0" xfId="0" applyProtection="1">
      <protection locked="0"/>
    </xf>
    <xf numFmtId="0" fontId="19" fillId="0" borderId="0" xfId="0" applyFont="1" applyAlignment="1">
      <alignment horizontal="left" wrapText="1"/>
    </xf>
    <xf numFmtId="3" fontId="20" fillId="0" borderId="0" xfId="0" applyNumberFormat="1" applyFont="1"/>
    <xf numFmtId="164" fontId="10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2011évikiadásokPHszakf" xfId="1" xr:uid="{DE337587-E6AE-495E-BF6D-146CB56D02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B7C71-AD94-4B6A-9809-A252D13DD988}">
  <dimension ref="B1:H21"/>
  <sheetViews>
    <sheetView tabSelected="1" zoomScaleNormal="100" workbookViewId="0">
      <selection activeCell="F15" sqref="F15"/>
    </sheetView>
  </sheetViews>
  <sheetFormatPr defaultRowHeight="15" x14ac:dyDescent="0.25"/>
  <cols>
    <col min="1" max="1" width="5.5703125" customWidth="1"/>
    <col min="2" max="2" width="2.5703125" style="29" customWidth="1"/>
    <col min="3" max="3" width="10.42578125" customWidth="1"/>
    <col min="4" max="4" width="76.42578125" customWidth="1"/>
    <col min="5" max="5" width="21.5703125" bestFit="1" customWidth="1"/>
    <col min="6" max="6" width="21.42578125" bestFit="1" customWidth="1"/>
    <col min="7" max="7" width="19.85546875" customWidth="1"/>
    <col min="8" max="8" width="18" customWidth="1"/>
  </cols>
  <sheetData>
    <row r="1" spans="2:8" ht="20.25" x14ac:dyDescent="0.25">
      <c r="B1" s="55" t="s">
        <v>129</v>
      </c>
      <c r="C1" s="55"/>
      <c r="D1" s="55"/>
      <c r="E1" s="55"/>
      <c r="F1" s="55"/>
      <c r="G1" s="55"/>
      <c r="H1" s="47"/>
    </row>
    <row r="2" spans="2:8" x14ac:dyDescent="0.25">
      <c r="B2" s="12"/>
      <c r="C2" s="13"/>
      <c r="D2" s="14"/>
      <c r="E2" s="15"/>
    </row>
    <row r="3" spans="2:8" ht="18" x14ac:dyDescent="0.25">
      <c r="B3" s="54" t="s">
        <v>51</v>
      </c>
      <c r="C3" s="54"/>
      <c r="D3" s="54"/>
      <c r="E3" s="54"/>
      <c r="F3" s="54"/>
      <c r="G3" s="54"/>
      <c r="H3" s="46"/>
    </row>
    <row r="4" spans="2:8" x14ac:dyDescent="0.25">
      <c r="B4" s="16"/>
      <c r="C4" s="30" t="s">
        <v>13</v>
      </c>
      <c r="D4" s="17"/>
      <c r="E4" s="17"/>
    </row>
    <row r="5" spans="2:8" ht="22.5" x14ac:dyDescent="0.25">
      <c r="B5" s="18"/>
      <c r="C5" s="19" t="s">
        <v>28</v>
      </c>
      <c r="D5" s="20" t="s">
        <v>1</v>
      </c>
      <c r="E5" s="21" t="s">
        <v>31</v>
      </c>
      <c r="F5" s="21" t="s">
        <v>32</v>
      </c>
      <c r="G5" s="53" t="s">
        <v>132</v>
      </c>
      <c r="H5" s="21" t="s">
        <v>5</v>
      </c>
    </row>
    <row r="6" spans="2:8" x14ac:dyDescent="0.25">
      <c r="B6" s="22"/>
      <c r="C6" s="34" t="s">
        <v>52</v>
      </c>
      <c r="D6" s="24" t="s">
        <v>53</v>
      </c>
      <c r="E6" s="25">
        <f>'082042'!C12</f>
        <v>1877600</v>
      </c>
      <c r="F6" s="25">
        <f>'082042'!D12</f>
        <v>1890300</v>
      </c>
      <c r="G6" s="25">
        <f>'082042'!E12</f>
        <v>692290</v>
      </c>
      <c r="H6" s="48">
        <f>G6/F6</f>
        <v>0.36623287308892766</v>
      </c>
    </row>
    <row r="7" spans="2:8" x14ac:dyDescent="0.25">
      <c r="B7" s="22"/>
      <c r="C7" s="34" t="s">
        <v>54</v>
      </c>
      <c r="D7" s="24" t="s">
        <v>55</v>
      </c>
      <c r="E7" s="25">
        <f>'082044'!C15</f>
        <v>6270560</v>
      </c>
      <c r="F7" s="25">
        <f>'082044'!D15</f>
        <v>6270560</v>
      </c>
      <c r="G7" s="25">
        <f>'082044'!E15</f>
        <v>3056650</v>
      </c>
      <c r="H7" s="48">
        <f t="shared" ref="H7:H10" si="0">G7/F7</f>
        <v>0.48746045010334005</v>
      </c>
    </row>
    <row r="8" spans="2:8" x14ac:dyDescent="0.25">
      <c r="B8" s="22"/>
      <c r="C8" s="23" t="s">
        <v>56</v>
      </c>
      <c r="D8" s="26" t="s">
        <v>57</v>
      </c>
      <c r="E8" s="25">
        <f>'082092'!C59</f>
        <v>35997311</v>
      </c>
      <c r="F8" s="25">
        <f>'082092'!D59</f>
        <v>36487199</v>
      </c>
      <c r="G8" s="25">
        <f>'082092'!E59</f>
        <v>18620241</v>
      </c>
      <c r="H8" s="48">
        <f t="shared" si="0"/>
        <v>0.5103225654564495</v>
      </c>
    </row>
    <row r="9" spans="2:8" x14ac:dyDescent="0.25">
      <c r="B9" s="27"/>
      <c r="C9" s="23" t="s">
        <v>58</v>
      </c>
      <c r="D9" s="26" t="s">
        <v>59</v>
      </c>
      <c r="E9" s="25">
        <f>'016080'!C19</f>
        <v>20325000</v>
      </c>
      <c r="F9" s="25">
        <f>'016080'!D19</f>
        <v>20325000</v>
      </c>
      <c r="G9" s="25">
        <f>'016080'!E19</f>
        <v>2954552</v>
      </c>
      <c r="H9" s="48">
        <f t="shared" si="0"/>
        <v>0.14536541205412054</v>
      </c>
    </row>
    <row r="10" spans="2:8" ht="15.75" x14ac:dyDescent="0.25">
      <c r="B10" s="56" t="s">
        <v>40</v>
      </c>
      <c r="C10" s="57"/>
      <c r="D10" s="57"/>
      <c r="E10" s="28">
        <f>SUM(E6:E9)</f>
        <v>64470471</v>
      </c>
      <c r="F10" s="28">
        <f t="shared" ref="F10:G10" si="1">SUM(F6:F9)</f>
        <v>64973059</v>
      </c>
      <c r="G10" s="28">
        <f t="shared" si="1"/>
        <v>25323733</v>
      </c>
      <c r="H10" s="49">
        <f t="shared" si="0"/>
        <v>0.38975743777124605</v>
      </c>
    </row>
    <row r="11" spans="2:8" x14ac:dyDescent="0.25">
      <c r="B11" s="36"/>
      <c r="C11" s="37"/>
      <c r="D11" s="37"/>
      <c r="E11" s="38"/>
    </row>
    <row r="12" spans="2:8" x14ac:dyDescent="0.25">
      <c r="B12" s="16"/>
      <c r="C12" s="30" t="s">
        <v>27</v>
      </c>
      <c r="D12" s="17"/>
      <c r="E12" s="17"/>
    </row>
    <row r="13" spans="2:8" ht="22.5" x14ac:dyDescent="0.25">
      <c r="B13" s="18"/>
      <c r="C13" s="19" t="s">
        <v>28</v>
      </c>
      <c r="D13" s="20" t="s">
        <v>1</v>
      </c>
      <c r="E13" s="21" t="s">
        <v>31</v>
      </c>
      <c r="F13" s="21" t="s">
        <v>32</v>
      </c>
      <c r="G13" s="53" t="s">
        <v>132</v>
      </c>
      <c r="H13" s="21" t="s">
        <v>5</v>
      </c>
    </row>
    <row r="14" spans="2:8" x14ac:dyDescent="0.25">
      <c r="B14" s="22"/>
      <c r="C14" s="34" t="s">
        <v>54</v>
      </c>
      <c r="D14" s="24" t="s">
        <v>55</v>
      </c>
      <c r="E14" s="25">
        <f>'082044'!C23</f>
        <v>57150</v>
      </c>
      <c r="F14" s="25">
        <f>'082044'!D23</f>
        <v>57150</v>
      </c>
      <c r="G14" s="25">
        <f>'082044'!E23</f>
        <v>42000</v>
      </c>
      <c r="H14" s="48">
        <f>G14/F14</f>
        <v>0.73490813648293962</v>
      </c>
    </row>
    <row r="15" spans="2:8" x14ac:dyDescent="0.25">
      <c r="B15" s="22"/>
      <c r="C15" s="23" t="s">
        <v>56</v>
      </c>
      <c r="D15" s="26" t="s">
        <v>57</v>
      </c>
      <c r="E15" s="25">
        <f>'082092'!C74</f>
        <v>3086000</v>
      </c>
      <c r="F15" s="25">
        <f>'082092'!D74</f>
        <v>3236000</v>
      </c>
      <c r="G15" s="25">
        <f>'082092'!E74</f>
        <v>1293358</v>
      </c>
      <c r="H15" s="48">
        <f t="shared" ref="H15:H18" si="2">G15/F15</f>
        <v>0.39967799752781213</v>
      </c>
    </row>
    <row r="16" spans="2:8" x14ac:dyDescent="0.25">
      <c r="B16" s="27"/>
      <c r="C16" s="23" t="s">
        <v>58</v>
      </c>
      <c r="D16" s="26" t="s">
        <v>59</v>
      </c>
      <c r="E16" s="25">
        <f>'016080'!C31</f>
        <v>0</v>
      </c>
      <c r="F16" s="25">
        <f>'016080'!D31</f>
        <v>500000</v>
      </c>
      <c r="G16" s="25">
        <f>'016080'!E31</f>
        <v>725000</v>
      </c>
      <c r="H16" s="48">
        <f t="shared" si="2"/>
        <v>1.45</v>
      </c>
    </row>
    <row r="17" spans="2:8" x14ac:dyDescent="0.25">
      <c r="B17" s="22"/>
      <c r="C17" s="23" t="s">
        <v>29</v>
      </c>
      <c r="D17" s="26" t="s">
        <v>30</v>
      </c>
      <c r="E17" s="25">
        <f>'018030'!C16</f>
        <v>61327321</v>
      </c>
      <c r="F17" s="25">
        <f>'018030'!D16</f>
        <v>61179909</v>
      </c>
      <c r="G17" s="25">
        <f>'018030'!E16</f>
        <v>30479935</v>
      </c>
      <c r="H17" s="48">
        <f t="shared" si="2"/>
        <v>0.49820170539972525</v>
      </c>
    </row>
    <row r="18" spans="2:8" ht="15.75" x14ac:dyDescent="0.25">
      <c r="B18" s="56" t="s">
        <v>41</v>
      </c>
      <c r="C18" s="57"/>
      <c r="D18" s="57"/>
      <c r="E18" s="28">
        <f>SUM(E14:E17)</f>
        <v>64470471</v>
      </c>
      <c r="F18" s="28">
        <f t="shared" ref="F18:G18" si="3">SUM(F14:F17)</f>
        <v>64973059</v>
      </c>
      <c r="G18" s="28">
        <f t="shared" si="3"/>
        <v>32540293</v>
      </c>
      <c r="H18" s="49">
        <f t="shared" si="2"/>
        <v>0.50082747373799963</v>
      </c>
    </row>
    <row r="21" spans="2:8" x14ac:dyDescent="0.25">
      <c r="D21" t="s">
        <v>50</v>
      </c>
    </row>
  </sheetData>
  <mergeCells count="4">
    <mergeCell ref="B3:G3"/>
    <mergeCell ref="B1:G1"/>
    <mergeCell ref="B18:D18"/>
    <mergeCell ref="B10:D10"/>
  </mergeCells>
  <pageMargins left="0.7" right="0.7" top="0.75" bottom="0.75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8B59C-C8B4-4F20-92D6-4E56EAFD6183}">
  <sheetPr>
    <tabColor rgb="FF92D050"/>
  </sheetPr>
  <dimension ref="A1:L416"/>
  <sheetViews>
    <sheetView zoomScaleNormal="100" workbookViewId="0">
      <selection activeCell="F17" sqref="F17"/>
    </sheetView>
  </sheetViews>
  <sheetFormatPr defaultRowHeight="15" x14ac:dyDescent="0.25"/>
  <cols>
    <col min="2" max="2" width="55.42578125" bestFit="1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12" s="2" customFormat="1" ht="53.25" customHeight="1" x14ac:dyDescent="0.25">
      <c r="A2" s="35" t="s">
        <v>52</v>
      </c>
      <c r="B2" s="58" t="s">
        <v>53</v>
      </c>
      <c r="C2" s="58"/>
      <c r="D2" s="58"/>
      <c r="E2" s="58"/>
      <c r="F2" s="58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31" t="s">
        <v>13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39</v>
      </c>
      <c r="B4" t="s">
        <v>60</v>
      </c>
      <c r="C4" s="3">
        <v>350000</v>
      </c>
      <c r="D4" s="3">
        <v>350000</v>
      </c>
      <c r="E4" s="3">
        <v>65485</v>
      </c>
      <c r="F4" s="10">
        <f t="shared" ref="F4:F10" si="0">E4/D4</f>
        <v>0.18709999999999999</v>
      </c>
    </row>
    <row r="5" spans="1:12" x14ac:dyDescent="0.25">
      <c r="A5" t="s">
        <v>19</v>
      </c>
      <c r="B5" s="33" t="s">
        <v>61</v>
      </c>
      <c r="C5" s="3">
        <v>0</v>
      </c>
      <c r="D5" s="3">
        <v>10000</v>
      </c>
      <c r="E5" s="3">
        <v>2002</v>
      </c>
      <c r="F5" s="10">
        <f t="shared" si="0"/>
        <v>0.20019999999999999</v>
      </c>
    </row>
    <row r="6" spans="1:12" x14ac:dyDescent="0.25">
      <c r="A6" t="s">
        <v>21</v>
      </c>
      <c r="B6" t="s">
        <v>22</v>
      </c>
      <c r="C6" s="3">
        <v>94500</v>
      </c>
      <c r="D6" s="3">
        <v>97200</v>
      </c>
      <c r="E6" s="3">
        <v>3374</v>
      </c>
      <c r="F6" s="10">
        <f t="shared" si="0"/>
        <v>3.4711934156378597E-2</v>
      </c>
    </row>
    <row r="7" spans="1:12" s="4" customFormat="1" x14ac:dyDescent="0.25">
      <c r="A7" s="4" t="s">
        <v>24</v>
      </c>
      <c r="B7" s="4" t="s">
        <v>25</v>
      </c>
      <c r="C7" s="5">
        <f>SUM(C4:C6)</f>
        <v>444500</v>
      </c>
      <c r="D7" s="5">
        <f>SUM(D4:D6)</f>
        <v>457200</v>
      </c>
      <c r="E7" s="5">
        <f>SUM(E4:E6)</f>
        <v>70861</v>
      </c>
      <c r="F7" s="11">
        <f t="shared" si="0"/>
        <v>0.15498906386701664</v>
      </c>
    </row>
    <row r="8" spans="1:12" x14ac:dyDescent="0.25">
      <c r="A8" t="s">
        <v>63</v>
      </c>
      <c r="B8" t="s">
        <v>62</v>
      </c>
      <c r="C8" s="3">
        <v>1364857</v>
      </c>
      <c r="D8" s="3">
        <v>1364857</v>
      </c>
      <c r="E8" s="3">
        <v>591837</v>
      </c>
      <c r="F8" s="10">
        <f t="shared" si="0"/>
        <v>0.43362564722897712</v>
      </c>
    </row>
    <row r="9" spans="1:12" x14ac:dyDescent="0.25">
      <c r="A9" t="s">
        <v>64</v>
      </c>
      <c r="B9" t="s">
        <v>65</v>
      </c>
      <c r="C9" s="3">
        <v>68243</v>
      </c>
      <c r="D9" s="3">
        <v>68243</v>
      </c>
      <c r="E9" s="3">
        <v>29592</v>
      </c>
      <c r="F9" s="10">
        <f t="shared" si="0"/>
        <v>0.43362689213545713</v>
      </c>
    </row>
    <row r="10" spans="1:12" s="4" customFormat="1" x14ac:dyDescent="0.25">
      <c r="A10" s="4" t="s">
        <v>37</v>
      </c>
      <c r="B10" s="4" t="s">
        <v>38</v>
      </c>
      <c r="C10" s="5">
        <f>SUM(C8:C9)</f>
        <v>1433100</v>
      </c>
      <c r="D10" s="5">
        <f>SUM(D8:D9)</f>
        <v>1433100</v>
      </c>
      <c r="E10" s="5">
        <f t="shared" ref="E10" si="1">SUM(E8:E9)</f>
        <v>621429</v>
      </c>
      <c r="F10" s="11">
        <f t="shared" si="0"/>
        <v>0.43362570651036214</v>
      </c>
    </row>
    <row r="11" spans="1:12" x14ac:dyDescent="0.25">
      <c r="B11" s="4"/>
      <c r="C11" s="3"/>
      <c r="D11" s="3"/>
      <c r="E11" s="3"/>
      <c r="F11" s="11"/>
    </row>
    <row r="12" spans="1:12" s="8" customFormat="1" ht="15.75" x14ac:dyDescent="0.25">
      <c r="B12" s="8" t="s">
        <v>26</v>
      </c>
      <c r="C12" s="9">
        <f>C10+C7</f>
        <v>1877600</v>
      </c>
      <c r="D12" s="9">
        <f t="shared" ref="D12:E12" si="2">D10+D7</f>
        <v>1890300</v>
      </c>
      <c r="E12" s="9">
        <f t="shared" si="2"/>
        <v>692290</v>
      </c>
      <c r="F12" s="11">
        <f t="shared" ref="F12" si="3">E12/D12</f>
        <v>0.36623287308892766</v>
      </c>
    </row>
    <row r="13" spans="1:12" x14ac:dyDescent="0.25">
      <c r="C13" s="3"/>
      <c r="D13" s="3"/>
      <c r="E13" s="3"/>
    </row>
    <row r="14" spans="1:12" x14ac:dyDescent="0.25">
      <c r="C14" s="3"/>
      <c r="D14" s="3"/>
      <c r="E14" s="3"/>
    </row>
    <row r="15" spans="1:12" x14ac:dyDescent="0.25">
      <c r="C15" s="3"/>
      <c r="D15" s="3"/>
      <c r="E15" s="3"/>
    </row>
    <row r="16" spans="1:12" ht="15.75" x14ac:dyDescent="0.25">
      <c r="B16" s="31" t="s">
        <v>27</v>
      </c>
      <c r="C16" s="3"/>
      <c r="D16" s="3"/>
      <c r="E16" s="3"/>
    </row>
    <row r="17" spans="2:6" x14ac:dyDescent="0.25">
      <c r="C17" s="3"/>
      <c r="D17" s="3"/>
      <c r="E17" s="3"/>
      <c r="F17" s="10"/>
    </row>
    <row r="18" spans="2:6" x14ac:dyDescent="0.25">
      <c r="C18" s="3"/>
      <c r="D18" s="3"/>
      <c r="E18" s="3"/>
      <c r="F18" s="10"/>
    </row>
    <row r="19" spans="2:6" x14ac:dyDescent="0.25">
      <c r="C19" s="3"/>
      <c r="D19" s="3"/>
      <c r="E19" s="3"/>
      <c r="F19" s="10"/>
    </row>
    <row r="20" spans="2:6" s="4" customFormat="1" x14ac:dyDescent="0.25">
      <c r="C20" s="5"/>
      <c r="D20" s="5"/>
      <c r="E20" s="5"/>
      <c r="F20" s="11"/>
    </row>
    <row r="21" spans="2:6" x14ac:dyDescent="0.25">
      <c r="C21" s="3"/>
      <c r="D21" s="3"/>
      <c r="E21" s="3"/>
    </row>
    <row r="22" spans="2:6" s="8" customFormat="1" ht="15.75" x14ac:dyDescent="0.25">
      <c r="B22" s="8" t="s">
        <v>33</v>
      </c>
      <c r="C22" s="9"/>
      <c r="D22" s="9"/>
      <c r="E22" s="9"/>
      <c r="F22" s="11"/>
    </row>
    <row r="23" spans="2:6" x14ac:dyDescent="0.25">
      <c r="C23" s="3"/>
      <c r="D23" s="3"/>
      <c r="E23" s="3"/>
    </row>
    <row r="24" spans="2:6" x14ac:dyDescent="0.25">
      <c r="C24" s="3"/>
      <c r="D24" s="3"/>
      <c r="E24" s="3"/>
    </row>
    <row r="25" spans="2:6" x14ac:dyDescent="0.25">
      <c r="C25" s="3"/>
      <c r="D25" s="3"/>
      <c r="E25" s="3"/>
    </row>
    <row r="26" spans="2:6" x14ac:dyDescent="0.25">
      <c r="C26" s="3"/>
      <c r="D26" s="3"/>
      <c r="E26" s="3"/>
    </row>
    <row r="27" spans="2:6" x14ac:dyDescent="0.25">
      <c r="C27" s="3"/>
      <c r="D27" s="3"/>
      <c r="E27" s="3"/>
    </row>
    <row r="28" spans="2:6" x14ac:dyDescent="0.25">
      <c r="C28" s="3"/>
      <c r="D28" s="3"/>
      <c r="E28" s="3"/>
    </row>
    <row r="29" spans="2:6" x14ac:dyDescent="0.25">
      <c r="C29" s="3"/>
      <c r="D29" s="3"/>
      <c r="E29" s="3"/>
    </row>
    <row r="30" spans="2:6" x14ac:dyDescent="0.25">
      <c r="C30" s="3"/>
      <c r="D30" s="3"/>
      <c r="E30" s="3"/>
    </row>
    <row r="31" spans="2:6" x14ac:dyDescent="0.25">
      <c r="C31" s="3"/>
      <c r="D31" s="3"/>
      <c r="E31" s="3"/>
    </row>
    <row r="32" spans="2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</sheetData>
  <mergeCells count="1">
    <mergeCell ref="B2:F2"/>
  </mergeCells>
  <pageMargins left="0.7" right="0.7" top="0.75" bottom="0.75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4E12C-E654-4BAD-B3A3-7306A576305C}">
  <sheetPr>
    <tabColor rgb="FF92D050"/>
  </sheetPr>
  <dimension ref="A1:L443"/>
  <sheetViews>
    <sheetView zoomScaleNormal="100" workbookViewId="0">
      <selection activeCell="D26" sqref="D26"/>
    </sheetView>
  </sheetViews>
  <sheetFormatPr defaultRowHeight="15" x14ac:dyDescent="0.25"/>
  <cols>
    <col min="2" max="2" width="50.710937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12" s="2" customFormat="1" x14ac:dyDescent="0.25">
      <c r="A2" s="1" t="s">
        <v>54</v>
      </c>
      <c r="B2" s="59" t="s">
        <v>55</v>
      </c>
      <c r="C2" s="59"/>
      <c r="D2" s="59"/>
      <c r="E2" s="59"/>
      <c r="F2" s="59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31" t="s">
        <v>13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0</v>
      </c>
      <c r="B4" t="s">
        <v>66</v>
      </c>
      <c r="C4" s="3">
        <v>5400000</v>
      </c>
      <c r="D4" s="3">
        <v>5400000</v>
      </c>
      <c r="E4" s="3">
        <v>2700000</v>
      </c>
      <c r="F4" s="10">
        <f t="shared" ref="F4:F5" si="0">E4/D4</f>
        <v>0.5</v>
      </c>
    </row>
    <row r="5" spans="1:12" x14ac:dyDescent="0.25">
      <c r="A5" t="s">
        <v>6</v>
      </c>
      <c r="B5" t="s">
        <v>42</v>
      </c>
      <c r="C5" s="3">
        <v>12000</v>
      </c>
      <c r="D5" s="3">
        <v>12000</v>
      </c>
      <c r="E5" s="3">
        <v>5000</v>
      </c>
      <c r="F5" s="10">
        <f t="shared" si="0"/>
        <v>0.41666666666666669</v>
      </c>
    </row>
    <row r="6" spans="1:12" s="4" customFormat="1" x14ac:dyDescent="0.25">
      <c r="A6" s="4" t="s">
        <v>9</v>
      </c>
      <c r="B6" s="4" t="s">
        <v>10</v>
      </c>
      <c r="C6" s="5">
        <f>SUM(C4:C5)</f>
        <v>5412000</v>
      </c>
      <c r="D6" s="5">
        <f>SUM(D4:D5)</f>
        <v>5412000</v>
      </c>
      <c r="E6" s="5">
        <f>SUM(E4:E5)</f>
        <v>2705000</v>
      </c>
      <c r="F6" s="11">
        <f t="shared" ref="F6:F13" si="1">E6/D6</f>
        <v>0.49981522542498152</v>
      </c>
    </row>
    <row r="7" spans="1:12" s="4" customFormat="1" x14ac:dyDescent="0.25">
      <c r="A7" s="4" t="s">
        <v>11</v>
      </c>
      <c r="B7" s="4" t="s">
        <v>12</v>
      </c>
      <c r="C7" s="5">
        <v>703560</v>
      </c>
      <c r="D7" s="5">
        <v>703560</v>
      </c>
      <c r="E7" s="5">
        <v>351650</v>
      </c>
      <c r="F7" s="11">
        <f t="shared" si="1"/>
        <v>0.49981522542498152</v>
      </c>
    </row>
    <row r="8" spans="1:12" x14ac:dyDescent="0.25">
      <c r="A8" t="s">
        <v>14</v>
      </c>
      <c r="B8" t="s">
        <v>123</v>
      </c>
      <c r="C8" s="3">
        <v>0</v>
      </c>
      <c r="D8" s="3">
        <v>0</v>
      </c>
      <c r="E8" s="3">
        <v>0</v>
      </c>
      <c r="F8" s="10"/>
    </row>
    <row r="9" spans="1:12" x14ac:dyDescent="0.25">
      <c r="A9" t="s">
        <v>15</v>
      </c>
      <c r="B9" t="s">
        <v>67</v>
      </c>
      <c r="C9" s="3">
        <v>150000</v>
      </c>
      <c r="D9" s="3">
        <v>150000</v>
      </c>
      <c r="E9" s="3">
        <v>0</v>
      </c>
      <c r="F9" s="10">
        <f t="shared" si="1"/>
        <v>0</v>
      </c>
    </row>
    <row r="10" spans="1:12" x14ac:dyDescent="0.25">
      <c r="A10" t="s">
        <v>18</v>
      </c>
      <c r="B10" t="s">
        <v>68</v>
      </c>
      <c r="C10" s="3">
        <v>5000</v>
      </c>
      <c r="D10" s="3">
        <v>5000</v>
      </c>
      <c r="E10" s="3">
        <v>0</v>
      </c>
      <c r="F10" s="10">
        <f t="shared" si="1"/>
        <v>0</v>
      </c>
    </row>
    <row r="11" spans="1:12" x14ac:dyDescent="0.25">
      <c r="A11" t="s">
        <v>19</v>
      </c>
      <c r="B11" t="s">
        <v>124</v>
      </c>
      <c r="C11" s="3">
        <v>0</v>
      </c>
      <c r="D11" s="3">
        <v>0</v>
      </c>
      <c r="E11" s="3">
        <v>0</v>
      </c>
      <c r="F11" s="10"/>
    </row>
    <row r="12" spans="1:12" x14ac:dyDescent="0.25">
      <c r="A12" t="s">
        <v>21</v>
      </c>
      <c r="B12" t="s">
        <v>100</v>
      </c>
      <c r="C12" s="3">
        <v>0</v>
      </c>
      <c r="D12" s="3">
        <v>0</v>
      </c>
      <c r="E12" s="3">
        <v>0</v>
      </c>
      <c r="F12" s="10"/>
    </row>
    <row r="13" spans="1:12" s="4" customFormat="1" x14ac:dyDescent="0.25">
      <c r="A13" s="4" t="s">
        <v>24</v>
      </c>
      <c r="B13" s="4" t="s">
        <v>69</v>
      </c>
      <c r="C13" s="5">
        <f>SUM(C8:C12)</f>
        <v>155000</v>
      </c>
      <c r="D13" s="5">
        <f>SUM(D8:D12)</f>
        <v>155000</v>
      </c>
      <c r="E13" s="5">
        <f t="shared" ref="E13" si="2">SUM(E8:E12)</f>
        <v>0</v>
      </c>
      <c r="F13" s="11">
        <f t="shared" si="1"/>
        <v>0</v>
      </c>
    </row>
    <row r="14" spans="1:12" x14ac:dyDescent="0.25">
      <c r="B14" s="4"/>
      <c r="C14" s="3"/>
      <c r="D14" s="3"/>
      <c r="E14" s="3"/>
      <c r="F14" s="11"/>
    </row>
    <row r="15" spans="1:12" s="8" customFormat="1" ht="15.75" x14ac:dyDescent="0.25">
      <c r="B15" s="8" t="s">
        <v>26</v>
      </c>
      <c r="C15" s="9">
        <f>SUM(C6+C7+C13)</f>
        <v>6270560</v>
      </c>
      <c r="D15" s="9">
        <f t="shared" ref="D15:E15" si="3">SUM(D6+D7+D13)</f>
        <v>6270560</v>
      </c>
      <c r="E15" s="9">
        <f t="shared" si="3"/>
        <v>3056650</v>
      </c>
      <c r="F15" s="11">
        <f t="shared" ref="F15" si="4">E15/D15</f>
        <v>0.48746045010334005</v>
      </c>
    </row>
    <row r="16" spans="1:12" x14ac:dyDescent="0.25">
      <c r="C16" s="3"/>
      <c r="D16" s="3"/>
      <c r="E16" s="3"/>
    </row>
    <row r="17" spans="1:6" x14ac:dyDescent="0.25">
      <c r="C17" s="3"/>
      <c r="D17" s="3"/>
      <c r="E17" s="3"/>
    </row>
    <row r="18" spans="1:6" ht="15.75" x14ac:dyDescent="0.25">
      <c r="B18" s="31" t="s">
        <v>27</v>
      </c>
      <c r="C18" s="3"/>
      <c r="D18" s="3"/>
      <c r="E18" s="3"/>
    </row>
    <row r="19" spans="1:6" x14ac:dyDescent="0.25">
      <c r="A19" t="s">
        <v>109</v>
      </c>
      <c r="B19" t="s">
        <v>110</v>
      </c>
      <c r="C19" s="3">
        <v>45000</v>
      </c>
      <c r="D19" s="3">
        <v>45000</v>
      </c>
      <c r="E19" s="3">
        <f>28344+3543+1181</f>
        <v>33068</v>
      </c>
      <c r="F19" s="10">
        <f t="shared" ref="F19:F20" si="5">E19/D19</f>
        <v>0.73484444444444441</v>
      </c>
    </row>
    <row r="20" spans="1:6" x14ac:dyDescent="0.25">
      <c r="A20" t="s">
        <v>111</v>
      </c>
      <c r="B20" t="s">
        <v>112</v>
      </c>
      <c r="C20" s="3">
        <v>12150</v>
      </c>
      <c r="D20" s="3">
        <v>12150</v>
      </c>
      <c r="E20" s="3">
        <f>7656+957+319</f>
        <v>8932</v>
      </c>
      <c r="F20" s="10">
        <f t="shared" si="5"/>
        <v>0.73514403292181074</v>
      </c>
    </row>
    <row r="21" spans="1:6" s="4" customFormat="1" x14ac:dyDescent="0.25">
      <c r="C21" s="5"/>
      <c r="D21" s="5"/>
      <c r="E21" s="5"/>
      <c r="F21" s="11"/>
    </row>
    <row r="22" spans="1:6" x14ac:dyDescent="0.25">
      <c r="C22" s="3"/>
      <c r="D22" s="3"/>
      <c r="E22" s="3"/>
    </row>
    <row r="23" spans="1:6" s="8" customFormat="1" ht="15.75" x14ac:dyDescent="0.25">
      <c r="B23" s="8" t="s">
        <v>33</v>
      </c>
      <c r="C23" s="9">
        <f>SUM(C19:C22)</f>
        <v>57150</v>
      </c>
      <c r="D23" s="9">
        <f>SUM(D19:D22)</f>
        <v>57150</v>
      </c>
      <c r="E23" s="9">
        <f>SUM(E19:E22)</f>
        <v>42000</v>
      </c>
      <c r="F23" s="11">
        <f t="shared" ref="F23" si="6">E23/D23</f>
        <v>0.73490813648293962</v>
      </c>
    </row>
    <row r="24" spans="1:6" x14ac:dyDescent="0.25">
      <c r="C24" s="3"/>
      <c r="D24" s="3"/>
      <c r="E24" s="3"/>
    </row>
    <row r="25" spans="1:6" x14ac:dyDescent="0.25">
      <c r="C25" s="3"/>
      <c r="D25" s="3"/>
      <c r="E25" s="3"/>
    </row>
    <row r="26" spans="1:6" x14ac:dyDescent="0.25">
      <c r="C26" s="3"/>
      <c r="D26" s="3"/>
      <c r="E26" s="3"/>
    </row>
    <row r="27" spans="1:6" x14ac:dyDescent="0.25">
      <c r="C27" s="3"/>
      <c r="D27" s="3"/>
      <c r="E27" s="3"/>
    </row>
    <row r="28" spans="1:6" x14ac:dyDescent="0.25">
      <c r="C28" s="3"/>
      <c r="D28" s="3"/>
      <c r="E28" s="3"/>
    </row>
    <row r="29" spans="1:6" x14ac:dyDescent="0.25">
      <c r="C29" s="3"/>
      <c r="D29" s="3"/>
      <c r="E29" s="3"/>
    </row>
    <row r="30" spans="1:6" x14ac:dyDescent="0.25">
      <c r="C30" s="3"/>
      <c r="D30" s="3"/>
      <c r="E30" s="3"/>
    </row>
    <row r="31" spans="1:6" x14ac:dyDescent="0.25">
      <c r="C31" s="3"/>
      <c r="D31" s="3"/>
      <c r="E31" s="3"/>
    </row>
    <row r="32" spans="1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</sheetData>
  <mergeCells count="1">
    <mergeCell ref="B2:F2"/>
  </mergeCells>
  <pageMargins left="0.7" right="0.7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4FDD5-B041-4D95-B67F-0395E3B3980F}">
  <sheetPr>
    <tabColor rgb="FF92D050"/>
  </sheetPr>
  <dimension ref="A1:L494"/>
  <sheetViews>
    <sheetView topLeftCell="A52" zoomScaleNormal="100" workbookViewId="0">
      <selection activeCell="A33" sqref="A33"/>
    </sheetView>
  </sheetViews>
  <sheetFormatPr defaultRowHeight="15" x14ac:dyDescent="0.25"/>
  <cols>
    <col min="2" max="2" width="50.710937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12" s="2" customFormat="1" x14ac:dyDescent="0.25">
      <c r="A2" s="1" t="s">
        <v>56</v>
      </c>
      <c r="B2" s="59" t="s">
        <v>57</v>
      </c>
      <c r="C2" s="59"/>
      <c r="D2" s="59"/>
      <c r="E2" s="59"/>
      <c r="F2" s="59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31" t="s">
        <v>13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0</v>
      </c>
      <c r="B4" t="s">
        <v>70</v>
      </c>
      <c r="C4" s="3">
        <v>17429680</v>
      </c>
      <c r="D4" s="3">
        <v>17429680</v>
      </c>
      <c r="E4" s="3">
        <v>9292800</v>
      </c>
      <c r="F4" s="10">
        <f t="shared" ref="F4:F59" si="0">E4/D4</f>
        <v>0.53315953018070328</v>
      </c>
    </row>
    <row r="5" spans="1:12" x14ac:dyDescent="0.25">
      <c r="A5" t="s">
        <v>6</v>
      </c>
      <c r="B5" t="s">
        <v>42</v>
      </c>
      <c r="C5" s="3">
        <v>48000</v>
      </c>
      <c r="D5" s="3">
        <v>48000</v>
      </c>
      <c r="E5" s="3">
        <v>17000</v>
      </c>
      <c r="F5" s="10">
        <f t="shared" si="0"/>
        <v>0.35416666666666669</v>
      </c>
    </row>
    <row r="6" spans="1:12" x14ac:dyDescent="0.25">
      <c r="A6" t="s">
        <v>43</v>
      </c>
      <c r="B6" t="s">
        <v>72</v>
      </c>
      <c r="C6" s="3">
        <v>80000</v>
      </c>
      <c r="D6" s="3">
        <v>80000</v>
      </c>
      <c r="E6" s="3">
        <v>13992</v>
      </c>
      <c r="F6" s="10">
        <f t="shared" si="0"/>
        <v>0.1749</v>
      </c>
    </row>
    <row r="7" spans="1:12" x14ac:dyDescent="0.25">
      <c r="A7" t="s">
        <v>7</v>
      </c>
      <c r="B7" t="s">
        <v>8</v>
      </c>
      <c r="C7" s="3">
        <v>200000</v>
      </c>
      <c r="D7" s="3">
        <v>200000</v>
      </c>
      <c r="E7" s="3">
        <v>45167</v>
      </c>
      <c r="F7" s="10">
        <f t="shared" si="0"/>
        <v>0.22583500000000001</v>
      </c>
    </row>
    <row r="8" spans="1:12" x14ac:dyDescent="0.25">
      <c r="B8" t="s">
        <v>71</v>
      </c>
      <c r="C8" s="3">
        <v>65700</v>
      </c>
      <c r="D8" s="3">
        <v>65700</v>
      </c>
      <c r="E8" s="3"/>
      <c r="F8" s="10">
        <f t="shared" si="0"/>
        <v>0</v>
      </c>
    </row>
    <row r="9" spans="1:12" s="4" customFormat="1" x14ac:dyDescent="0.25">
      <c r="A9" s="4" t="s">
        <v>9</v>
      </c>
      <c r="B9" s="4" t="s">
        <v>10</v>
      </c>
      <c r="C9" s="5">
        <f>SUM(C4:C8)</f>
        <v>17823380</v>
      </c>
      <c r="D9" s="5">
        <f>SUM(D4:D8)</f>
        <v>17823380</v>
      </c>
      <c r="E9" s="5">
        <f>SUM(E4:E8)</f>
        <v>9368959</v>
      </c>
      <c r="F9" s="10">
        <f>E9/D9</f>
        <v>0.52565557150215059</v>
      </c>
    </row>
    <row r="10" spans="1:12" s="4" customFormat="1" x14ac:dyDescent="0.25">
      <c r="A10" s="4" t="s">
        <v>11</v>
      </c>
      <c r="B10" s="4" t="s">
        <v>12</v>
      </c>
      <c r="C10" s="5">
        <v>2345731</v>
      </c>
      <c r="D10" s="5">
        <v>2345731</v>
      </c>
      <c r="E10" s="5">
        <v>1219363</v>
      </c>
      <c r="F10" s="10">
        <f t="shared" ref="F10:F11" si="1">E10/D10</f>
        <v>0.51982217909896744</v>
      </c>
    </row>
    <row r="11" spans="1:12" x14ac:dyDescent="0.25">
      <c r="A11" t="s">
        <v>39</v>
      </c>
      <c r="B11" t="s">
        <v>73</v>
      </c>
      <c r="C11" s="3">
        <v>0</v>
      </c>
      <c r="D11" s="3">
        <v>150000</v>
      </c>
      <c r="E11" s="3">
        <f>119134-7934</f>
        <v>111200</v>
      </c>
      <c r="F11" s="10">
        <f t="shared" si="1"/>
        <v>0.74133333333333329</v>
      </c>
    </row>
    <row r="12" spans="1:12" x14ac:dyDescent="0.25">
      <c r="A12" t="s">
        <v>14</v>
      </c>
      <c r="B12" s="39" t="s">
        <v>74</v>
      </c>
      <c r="C12" s="3">
        <v>150000</v>
      </c>
      <c r="D12" s="3">
        <v>150000</v>
      </c>
      <c r="E12" s="52">
        <f>50542</f>
        <v>50542</v>
      </c>
      <c r="F12" s="10">
        <f t="shared" si="0"/>
        <v>0.33694666666666667</v>
      </c>
    </row>
    <row r="13" spans="1:12" x14ac:dyDescent="0.25">
      <c r="B13" s="39" t="s">
        <v>125</v>
      </c>
      <c r="C13" s="3">
        <v>1000000</v>
      </c>
      <c r="D13" s="3">
        <v>850000</v>
      </c>
      <c r="E13" s="52">
        <v>79370</v>
      </c>
      <c r="F13" s="10">
        <f t="shared" si="0"/>
        <v>9.3376470588235297E-2</v>
      </c>
    </row>
    <row r="14" spans="1:12" x14ac:dyDescent="0.25">
      <c r="B14" s="41" t="s">
        <v>75</v>
      </c>
      <c r="C14" s="3">
        <v>150000</v>
      </c>
      <c r="D14" s="3">
        <v>150000</v>
      </c>
      <c r="E14" s="52">
        <v>9356</v>
      </c>
      <c r="F14" s="10">
        <f t="shared" si="0"/>
        <v>6.2373333333333336E-2</v>
      </c>
      <c r="H14" s="3"/>
    </row>
    <row r="15" spans="1:12" x14ac:dyDescent="0.25">
      <c r="B15" s="40" t="s">
        <v>76</v>
      </c>
      <c r="C15" s="3">
        <v>400000</v>
      </c>
      <c r="D15" s="3">
        <v>400000</v>
      </c>
      <c r="E15" s="52">
        <f>87852+47364</f>
        <v>135216</v>
      </c>
      <c r="F15" s="10">
        <f t="shared" si="0"/>
        <v>0.33804000000000001</v>
      </c>
    </row>
    <row r="16" spans="1:12" ht="25.5" x14ac:dyDescent="0.25">
      <c r="B16" s="39" t="s">
        <v>161</v>
      </c>
      <c r="C16" s="3">
        <v>0</v>
      </c>
      <c r="D16" s="3">
        <v>0</v>
      </c>
      <c r="E16" s="52">
        <f>32670+4591+7934</f>
        <v>45195</v>
      </c>
      <c r="F16" s="10"/>
    </row>
    <row r="17" spans="1:6" x14ac:dyDescent="0.25">
      <c r="B17" s="40" t="s">
        <v>137</v>
      </c>
      <c r="C17" s="3">
        <v>0</v>
      </c>
      <c r="D17" s="3">
        <v>0</v>
      </c>
      <c r="E17" s="52">
        <v>11232</v>
      </c>
      <c r="F17" s="10"/>
    </row>
    <row r="18" spans="1:6" x14ac:dyDescent="0.25">
      <c r="B18" s="40" t="s">
        <v>131</v>
      </c>
      <c r="C18" s="3">
        <v>150000</v>
      </c>
      <c r="D18" s="3">
        <v>150000</v>
      </c>
      <c r="E18" s="52">
        <v>0</v>
      </c>
      <c r="F18" s="10"/>
    </row>
    <row r="19" spans="1:6" x14ac:dyDescent="0.25">
      <c r="A19" t="s">
        <v>15</v>
      </c>
      <c r="B19" s="40" t="s">
        <v>77</v>
      </c>
      <c r="C19" s="3">
        <v>200000</v>
      </c>
      <c r="D19" s="3">
        <v>200000</v>
      </c>
      <c r="E19" s="3">
        <f>56418+1833</f>
        <v>58251</v>
      </c>
      <c r="F19" s="10">
        <f t="shared" si="0"/>
        <v>0.29125499999999999</v>
      </c>
    </row>
    <row r="20" spans="1:6" x14ac:dyDescent="0.25">
      <c r="B20" s="40" t="s">
        <v>78</v>
      </c>
      <c r="C20" s="3">
        <v>250000</v>
      </c>
      <c r="D20" s="3">
        <v>250000</v>
      </c>
      <c r="E20" s="3">
        <v>10200</v>
      </c>
      <c r="F20" s="10">
        <f t="shared" si="0"/>
        <v>4.0800000000000003E-2</v>
      </c>
    </row>
    <row r="21" spans="1:6" x14ac:dyDescent="0.25">
      <c r="B21" s="40" t="s">
        <v>140</v>
      </c>
      <c r="C21" s="3">
        <v>0</v>
      </c>
      <c r="D21" s="3">
        <v>0</v>
      </c>
      <c r="E21" s="3">
        <v>39000</v>
      </c>
      <c r="F21" s="10"/>
    </row>
    <row r="22" spans="1:6" x14ac:dyDescent="0.25">
      <c r="B22" s="40" t="s">
        <v>79</v>
      </c>
      <c r="C22" s="3">
        <v>200000</v>
      </c>
      <c r="D22" s="3">
        <v>200000</v>
      </c>
      <c r="E22" s="3">
        <v>0</v>
      </c>
      <c r="F22" s="10">
        <f t="shared" si="0"/>
        <v>0</v>
      </c>
    </row>
    <row r="23" spans="1:6" x14ac:dyDescent="0.25">
      <c r="A23" t="s">
        <v>16</v>
      </c>
      <c r="B23" s="40" t="s">
        <v>80</v>
      </c>
      <c r="C23" s="3">
        <v>90000</v>
      </c>
      <c r="D23" s="3">
        <v>90000</v>
      </c>
      <c r="E23" s="3">
        <f>22249-1833</f>
        <v>20416</v>
      </c>
      <c r="F23" s="10">
        <f t="shared" si="0"/>
        <v>0.22684444444444443</v>
      </c>
    </row>
    <row r="24" spans="1:6" x14ac:dyDescent="0.25">
      <c r="A24" t="s">
        <v>34</v>
      </c>
      <c r="B24" s="40" t="s">
        <v>81</v>
      </c>
      <c r="C24" s="3">
        <v>800000</v>
      </c>
      <c r="D24" s="3">
        <v>950000</v>
      </c>
      <c r="E24" s="3">
        <v>812998</v>
      </c>
      <c r="F24" s="10">
        <f t="shared" si="0"/>
        <v>0.85578736842105263</v>
      </c>
    </row>
    <row r="25" spans="1:6" x14ac:dyDescent="0.25">
      <c r="A25" t="s">
        <v>35</v>
      </c>
      <c r="B25" s="40" t="s">
        <v>82</v>
      </c>
      <c r="C25" s="3">
        <v>3500000</v>
      </c>
      <c r="D25" s="3">
        <f>3500000+70466</f>
        <v>3570466</v>
      </c>
      <c r="E25" s="3">
        <v>2586827</v>
      </c>
      <c r="F25" s="10">
        <f t="shared" si="0"/>
        <v>0.72450682908057384</v>
      </c>
    </row>
    <row r="26" spans="1:6" x14ac:dyDescent="0.25">
      <c r="A26" t="s">
        <v>36</v>
      </c>
      <c r="B26" s="40" t="s">
        <v>83</v>
      </c>
      <c r="C26" s="3">
        <v>1300000</v>
      </c>
      <c r="D26" s="3">
        <f>1300000+207162</f>
        <v>1507162</v>
      </c>
      <c r="E26" s="3">
        <v>661313</v>
      </c>
      <c r="F26" s="10">
        <f t="shared" si="0"/>
        <v>0.43878030364353665</v>
      </c>
    </row>
    <row r="27" spans="1:6" x14ac:dyDescent="0.25">
      <c r="A27" t="s">
        <v>17</v>
      </c>
      <c r="B27" s="40" t="s">
        <v>84</v>
      </c>
      <c r="C27" s="3">
        <v>200000</v>
      </c>
      <c r="D27" s="3">
        <v>300000</v>
      </c>
      <c r="E27" s="3">
        <v>254200</v>
      </c>
      <c r="F27" s="10">
        <f t="shared" si="0"/>
        <v>0.84733333333333338</v>
      </c>
    </row>
    <row r="28" spans="1:6" x14ac:dyDescent="0.25">
      <c r="A28" t="s">
        <v>85</v>
      </c>
      <c r="B28" s="40" t="s">
        <v>86</v>
      </c>
      <c r="C28" s="3">
        <v>650000</v>
      </c>
      <c r="D28" s="3">
        <v>650000</v>
      </c>
      <c r="E28" s="3">
        <v>0</v>
      </c>
      <c r="F28" s="10">
        <f t="shared" si="0"/>
        <v>0</v>
      </c>
    </row>
    <row r="29" spans="1:6" x14ac:dyDescent="0.25">
      <c r="A29" t="s">
        <v>18</v>
      </c>
      <c r="B29" t="s">
        <v>68</v>
      </c>
      <c r="C29" s="3">
        <v>55000</v>
      </c>
      <c r="D29" s="3">
        <v>55000</v>
      </c>
      <c r="E29" s="3">
        <v>0</v>
      </c>
      <c r="F29" s="10">
        <f t="shared" si="0"/>
        <v>0</v>
      </c>
    </row>
    <row r="30" spans="1:6" x14ac:dyDescent="0.25">
      <c r="A30" t="s">
        <v>19</v>
      </c>
      <c r="B30" s="45" t="s">
        <v>122</v>
      </c>
      <c r="C30" s="3">
        <v>360000</v>
      </c>
      <c r="D30" s="3">
        <v>360000</v>
      </c>
      <c r="E30" s="52">
        <v>355000</v>
      </c>
      <c r="F30" s="10">
        <f t="shared" ref="F30:F31" si="2">E30/D30</f>
        <v>0.98611111111111116</v>
      </c>
    </row>
    <row r="31" spans="1:6" ht="24.75" x14ac:dyDescent="0.25">
      <c r="B31" s="45" t="s">
        <v>145</v>
      </c>
      <c r="C31" s="3">
        <v>0</v>
      </c>
      <c r="D31" s="3">
        <v>40000</v>
      </c>
      <c r="E31" s="3">
        <v>32000</v>
      </c>
      <c r="F31" s="10">
        <f t="shared" si="2"/>
        <v>0.8</v>
      </c>
    </row>
    <row r="32" spans="1:6" x14ac:dyDescent="0.25">
      <c r="B32" s="42" t="s">
        <v>87</v>
      </c>
      <c r="C32" s="3">
        <v>1000000</v>
      </c>
      <c r="D32" s="3">
        <v>600000</v>
      </c>
      <c r="E32" s="3">
        <v>320000</v>
      </c>
      <c r="F32" s="10">
        <f t="shared" si="0"/>
        <v>0.53333333333333333</v>
      </c>
    </row>
    <row r="33" spans="1:6" x14ac:dyDescent="0.25">
      <c r="B33" s="43" t="s">
        <v>88</v>
      </c>
      <c r="C33" s="3">
        <v>300000</v>
      </c>
      <c r="D33" s="3">
        <v>300000</v>
      </c>
      <c r="E33" s="52">
        <v>180000</v>
      </c>
      <c r="F33" s="10">
        <f t="shared" si="0"/>
        <v>0.6</v>
      </c>
    </row>
    <row r="34" spans="1:6" x14ac:dyDescent="0.25">
      <c r="B34" s="43" t="s">
        <v>89</v>
      </c>
      <c r="C34" s="3">
        <v>100000</v>
      </c>
      <c r="D34" s="3">
        <v>100000</v>
      </c>
      <c r="E34" s="52"/>
      <c r="F34" s="10"/>
    </row>
    <row r="35" spans="1:6" x14ac:dyDescent="0.25">
      <c r="B35" s="42" t="s">
        <v>90</v>
      </c>
      <c r="C35" s="3">
        <v>50000</v>
      </c>
      <c r="D35" s="3">
        <v>100000</v>
      </c>
      <c r="E35" s="52">
        <v>68527</v>
      </c>
      <c r="F35" s="10">
        <f t="shared" si="0"/>
        <v>0.68527000000000005</v>
      </c>
    </row>
    <row r="36" spans="1:6" x14ac:dyDescent="0.25">
      <c r="B36" s="42" t="s">
        <v>91</v>
      </c>
      <c r="C36" s="3">
        <v>20000</v>
      </c>
      <c r="D36" s="3">
        <v>20000</v>
      </c>
      <c r="E36" s="52">
        <v>2440</v>
      </c>
      <c r="F36" s="10">
        <f t="shared" si="0"/>
        <v>0.122</v>
      </c>
    </row>
    <row r="37" spans="1:6" x14ac:dyDescent="0.25">
      <c r="B37" s="42" t="s">
        <v>141</v>
      </c>
      <c r="C37" s="3">
        <v>150000</v>
      </c>
      <c r="D37" s="3">
        <v>100000</v>
      </c>
      <c r="E37" s="52">
        <v>28000</v>
      </c>
      <c r="F37" s="10">
        <f t="shared" si="0"/>
        <v>0.28000000000000003</v>
      </c>
    </row>
    <row r="38" spans="1:6" x14ac:dyDescent="0.25">
      <c r="B38" s="44" t="s">
        <v>92</v>
      </c>
      <c r="C38" s="3">
        <v>80000</v>
      </c>
      <c r="D38" s="3">
        <v>80000</v>
      </c>
      <c r="E38" s="52">
        <v>36936</v>
      </c>
      <c r="F38" s="10">
        <f t="shared" si="0"/>
        <v>0.4617</v>
      </c>
    </row>
    <row r="39" spans="1:6" ht="24.75" x14ac:dyDescent="0.25">
      <c r="B39" s="45" t="s">
        <v>142</v>
      </c>
      <c r="C39" s="3">
        <v>100000</v>
      </c>
      <c r="D39" s="3">
        <v>50604</v>
      </c>
      <c r="E39" s="52">
        <v>0</v>
      </c>
      <c r="F39" s="10">
        <f t="shared" si="0"/>
        <v>0</v>
      </c>
    </row>
    <row r="40" spans="1:6" x14ac:dyDescent="0.25">
      <c r="B40" s="51" t="s">
        <v>93</v>
      </c>
      <c r="C40" s="3">
        <v>55000</v>
      </c>
      <c r="D40" s="3">
        <v>55000</v>
      </c>
      <c r="E40" s="52">
        <v>58800</v>
      </c>
      <c r="F40" s="10">
        <f t="shared" si="0"/>
        <v>1.0690909090909091</v>
      </c>
    </row>
    <row r="41" spans="1:6" x14ac:dyDescent="0.25">
      <c r="B41" s="51" t="s">
        <v>94</v>
      </c>
      <c r="C41" s="3">
        <v>180000</v>
      </c>
      <c r="D41" s="3">
        <v>180000</v>
      </c>
      <c r="E41" s="52">
        <v>90000</v>
      </c>
      <c r="F41" s="10">
        <f t="shared" si="0"/>
        <v>0.5</v>
      </c>
    </row>
    <row r="42" spans="1:6" ht="24.75" x14ac:dyDescent="0.25">
      <c r="B42" s="45" t="s">
        <v>146</v>
      </c>
      <c r="C42" s="3">
        <v>250000</v>
      </c>
      <c r="D42" s="3">
        <v>250000</v>
      </c>
      <c r="E42" s="52">
        <v>89280</v>
      </c>
      <c r="F42" s="10">
        <f t="shared" si="0"/>
        <v>0.35711999999999999</v>
      </c>
    </row>
    <row r="43" spans="1:6" x14ac:dyDescent="0.25">
      <c r="B43" s="45" t="s">
        <v>95</v>
      </c>
      <c r="C43" s="3">
        <v>200000</v>
      </c>
      <c r="D43" s="3">
        <v>200000</v>
      </c>
      <c r="E43" s="52"/>
      <c r="F43" s="10">
        <f t="shared" si="0"/>
        <v>0</v>
      </c>
    </row>
    <row r="44" spans="1:6" ht="24.75" x14ac:dyDescent="0.25">
      <c r="B44" s="45" t="s">
        <v>130</v>
      </c>
      <c r="C44" s="3">
        <v>200000</v>
      </c>
      <c r="D44" s="3">
        <v>200000</v>
      </c>
      <c r="E44" s="52">
        <v>25000</v>
      </c>
      <c r="F44" s="10">
        <f t="shared" si="0"/>
        <v>0.125</v>
      </c>
    </row>
    <row r="45" spans="1:6" x14ac:dyDescent="0.25">
      <c r="B45" s="42" t="s">
        <v>96</v>
      </c>
      <c r="C45" s="3">
        <v>100000</v>
      </c>
      <c r="D45" s="3">
        <v>100000</v>
      </c>
      <c r="E45" s="52">
        <v>32760</v>
      </c>
      <c r="F45" s="10">
        <f t="shared" si="0"/>
        <v>0.3276</v>
      </c>
    </row>
    <row r="46" spans="1:6" ht="39" x14ac:dyDescent="0.25">
      <c r="B46" s="42" t="s">
        <v>128</v>
      </c>
      <c r="C46" s="3">
        <v>30000</v>
      </c>
      <c r="D46" s="3">
        <v>50000</v>
      </c>
      <c r="E46" s="52">
        <f>5727+31943+12505+1567+1180</f>
        <v>52922</v>
      </c>
      <c r="F46" s="10">
        <f t="shared" si="0"/>
        <v>1.05844</v>
      </c>
    </row>
    <row r="47" spans="1:6" x14ac:dyDescent="0.25">
      <c r="A47" t="s">
        <v>20</v>
      </c>
      <c r="B47" s="40" t="s">
        <v>97</v>
      </c>
      <c r="C47" s="3">
        <v>80000</v>
      </c>
      <c r="D47" s="3">
        <v>80000</v>
      </c>
      <c r="E47" s="3">
        <f>9500+3815</f>
        <v>13315</v>
      </c>
      <c r="F47" s="10">
        <f t="shared" si="0"/>
        <v>0.16643749999999999</v>
      </c>
    </row>
    <row r="48" spans="1:6" x14ac:dyDescent="0.25">
      <c r="A48" t="s">
        <v>98</v>
      </c>
      <c r="B48" s="40" t="s">
        <v>99</v>
      </c>
      <c r="C48" s="3">
        <v>100000</v>
      </c>
      <c r="D48" s="3">
        <v>100000</v>
      </c>
      <c r="E48" s="3">
        <v>7171</v>
      </c>
      <c r="F48" s="10">
        <f t="shared" si="0"/>
        <v>7.1709999999999996E-2</v>
      </c>
    </row>
    <row r="49" spans="1:6" x14ac:dyDescent="0.25">
      <c r="A49" t="s">
        <v>21</v>
      </c>
      <c r="B49" s="40" t="s">
        <v>100</v>
      </c>
      <c r="C49" s="3">
        <v>3267550</v>
      </c>
      <c r="D49" s="3">
        <v>3313446</v>
      </c>
      <c r="E49" s="3">
        <f>1408999+1662+319</f>
        <v>1410980</v>
      </c>
      <c r="F49" s="10">
        <f t="shared" si="0"/>
        <v>0.42583461447689203</v>
      </c>
    </row>
    <row r="50" spans="1:6" x14ac:dyDescent="0.25">
      <c r="A50" t="s">
        <v>101</v>
      </c>
      <c r="B50" s="40" t="s">
        <v>102</v>
      </c>
      <c r="C50" s="3">
        <v>60650</v>
      </c>
      <c r="D50" s="3">
        <v>60650</v>
      </c>
      <c r="E50" s="3">
        <v>11000</v>
      </c>
      <c r="F50" s="10">
        <f t="shared" si="0"/>
        <v>0.18136850783182193</v>
      </c>
    </row>
    <row r="51" spans="1:6" ht="31.5" customHeight="1" x14ac:dyDescent="0.25">
      <c r="A51" t="s">
        <v>23</v>
      </c>
      <c r="B51" s="39" t="s">
        <v>147</v>
      </c>
      <c r="C51" s="3">
        <v>50000</v>
      </c>
      <c r="D51" s="3">
        <v>50000</v>
      </c>
      <c r="E51" s="3">
        <v>28863</v>
      </c>
      <c r="F51" s="10">
        <f t="shared" si="0"/>
        <v>0.57726</v>
      </c>
    </row>
    <row r="52" spans="1:6" s="4" customFormat="1" x14ac:dyDescent="0.25">
      <c r="A52" s="4" t="s">
        <v>24</v>
      </c>
      <c r="B52" s="4" t="s">
        <v>69</v>
      </c>
      <c r="C52" s="5">
        <f>SUM(C11:C51)</f>
        <v>15828200</v>
      </c>
      <c r="D52" s="5">
        <f>SUM(D11:D51)</f>
        <v>16012328</v>
      </c>
      <c r="E52" s="5">
        <f>SUM(E11:E51)</f>
        <v>7728310</v>
      </c>
      <c r="F52" s="11">
        <f t="shared" si="0"/>
        <v>0.48264749510502158</v>
      </c>
    </row>
    <row r="53" spans="1:6" x14ac:dyDescent="0.25">
      <c r="A53" t="s">
        <v>138</v>
      </c>
      <c r="B53" s="40" t="s">
        <v>139</v>
      </c>
      <c r="C53" s="3">
        <v>0</v>
      </c>
      <c r="D53" s="3">
        <v>19000</v>
      </c>
      <c r="E53" s="3">
        <v>19000</v>
      </c>
      <c r="F53" s="10">
        <f t="shared" si="0"/>
        <v>1</v>
      </c>
    </row>
    <row r="54" spans="1:6" x14ac:dyDescent="0.25">
      <c r="A54" t="s">
        <v>162</v>
      </c>
      <c r="B54" s="40" t="s">
        <v>163</v>
      </c>
      <c r="C54" s="3">
        <v>0</v>
      </c>
      <c r="D54" s="3">
        <v>0</v>
      </c>
      <c r="E54" s="3">
        <f>4172+1127</f>
        <v>5299</v>
      </c>
      <c r="F54" s="10"/>
    </row>
    <row r="55" spans="1:6" x14ac:dyDescent="0.25">
      <c r="A55" t="s">
        <v>103</v>
      </c>
      <c r="B55" s="40" t="s">
        <v>148</v>
      </c>
      <c r="C55" s="3">
        <v>0</v>
      </c>
      <c r="D55" s="3">
        <v>255010</v>
      </c>
      <c r="E55" s="3">
        <v>247560</v>
      </c>
      <c r="F55" s="10">
        <f t="shared" si="0"/>
        <v>0.97078545939374927</v>
      </c>
    </row>
    <row r="56" spans="1:6" s="4" customFormat="1" x14ac:dyDescent="0.25">
      <c r="A56" s="4" t="s">
        <v>104</v>
      </c>
      <c r="B56" s="4" t="s">
        <v>38</v>
      </c>
      <c r="C56" s="5">
        <f>SUM(C53:C55)</f>
        <v>0</v>
      </c>
      <c r="D56" s="5">
        <f t="shared" ref="D56:E56" si="3">SUM(D53:D55)</f>
        <v>274010</v>
      </c>
      <c r="E56" s="5">
        <f t="shared" si="3"/>
        <v>271859</v>
      </c>
      <c r="F56" s="11">
        <f t="shared" si="0"/>
        <v>0.99214992153571036</v>
      </c>
    </row>
    <row r="57" spans="1:6" x14ac:dyDescent="0.25">
      <c r="A57" t="s">
        <v>149</v>
      </c>
      <c r="B57" s="40" t="s">
        <v>152</v>
      </c>
      <c r="C57" s="3">
        <v>0</v>
      </c>
      <c r="D57" s="3">
        <v>31750</v>
      </c>
      <c r="E57" s="3">
        <v>31750</v>
      </c>
      <c r="F57" s="10">
        <f t="shared" ref="F57:F58" si="4">E57/D57</f>
        <v>1</v>
      </c>
    </row>
    <row r="58" spans="1:6" s="4" customFormat="1" x14ac:dyDescent="0.25">
      <c r="A58" s="4" t="s">
        <v>150</v>
      </c>
      <c r="B58" s="4" t="s">
        <v>151</v>
      </c>
      <c r="C58" s="5">
        <f>SUM(C57)</f>
        <v>0</v>
      </c>
      <c r="D58" s="5">
        <f>SUM(D57)</f>
        <v>31750</v>
      </c>
      <c r="E58" s="5">
        <f>SUM(E57)</f>
        <v>31750</v>
      </c>
      <c r="F58" s="11">
        <f t="shared" si="4"/>
        <v>1</v>
      </c>
    </row>
    <row r="59" spans="1:6" s="8" customFormat="1" ht="15.75" x14ac:dyDescent="0.25">
      <c r="B59" s="8" t="s">
        <v>26</v>
      </c>
      <c r="C59" s="9">
        <f>SUM(C9+C10+C56+C58+C52)</f>
        <v>35997311</v>
      </c>
      <c r="D59" s="9">
        <f t="shared" ref="D59:E59" si="5">SUM(D9+D10+D56+D58+D52)</f>
        <v>36487199</v>
      </c>
      <c r="E59" s="9">
        <f t="shared" si="5"/>
        <v>18620241</v>
      </c>
      <c r="F59" s="11">
        <f t="shared" si="0"/>
        <v>0.5103225654564495</v>
      </c>
    </row>
    <row r="60" spans="1:6" x14ac:dyDescent="0.25">
      <c r="C60" s="3"/>
      <c r="D60" s="3"/>
      <c r="E60" s="3"/>
    </row>
    <row r="61" spans="1:6" x14ac:dyDescent="0.25">
      <c r="C61" s="3"/>
      <c r="D61" s="3"/>
      <c r="E61" s="3"/>
    </row>
    <row r="62" spans="1:6" ht="15.75" x14ac:dyDescent="0.25">
      <c r="B62" s="31" t="s">
        <v>27</v>
      </c>
      <c r="C62" s="3"/>
      <c r="D62" s="3"/>
      <c r="E62" s="3"/>
    </row>
    <row r="63" spans="1:6" x14ac:dyDescent="0.25">
      <c r="A63" t="s">
        <v>126</v>
      </c>
      <c r="B63" t="s">
        <v>127</v>
      </c>
      <c r="C63" s="3">
        <v>0</v>
      </c>
      <c r="D63" s="3">
        <v>0</v>
      </c>
      <c r="E63" s="3"/>
      <c r="F63" s="10"/>
    </row>
    <row r="64" spans="1:6" x14ac:dyDescent="0.25">
      <c r="A64" t="s">
        <v>109</v>
      </c>
      <c r="B64" t="s">
        <v>113</v>
      </c>
      <c r="C64" s="3">
        <v>800000</v>
      </c>
      <c r="D64" s="3">
        <v>800000</v>
      </c>
      <c r="E64" s="3">
        <f>735500+83000</f>
        <v>818500</v>
      </c>
      <c r="F64" s="10">
        <f t="shared" ref="F64:F71" si="6">E64/D64</f>
        <v>1.0231250000000001</v>
      </c>
    </row>
    <row r="65" spans="1:6" x14ac:dyDescent="0.25">
      <c r="B65" t="s">
        <v>133</v>
      </c>
      <c r="C65" s="3">
        <v>150000</v>
      </c>
      <c r="D65" s="3">
        <v>150000</v>
      </c>
      <c r="E65" s="3">
        <f>27874</f>
        <v>27874</v>
      </c>
      <c r="F65" s="10">
        <f t="shared" si="6"/>
        <v>0.18582666666666667</v>
      </c>
    </row>
    <row r="66" spans="1:6" x14ac:dyDescent="0.25">
      <c r="B66" t="s">
        <v>134</v>
      </c>
      <c r="C66" s="3">
        <v>1000000</v>
      </c>
      <c r="D66" s="3">
        <v>1000000</v>
      </c>
      <c r="E66" s="3"/>
      <c r="F66" s="10">
        <f t="shared" si="6"/>
        <v>0</v>
      </c>
    </row>
    <row r="67" spans="1:6" ht="27.75" x14ac:dyDescent="0.25">
      <c r="A67" t="s">
        <v>114</v>
      </c>
      <c r="B67" s="32" t="s">
        <v>155</v>
      </c>
      <c r="C67" s="3">
        <v>650000</v>
      </c>
      <c r="D67" s="3">
        <v>650000</v>
      </c>
      <c r="E67" s="3">
        <v>288585</v>
      </c>
      <c r="F67" s="10">
        <f t="shared" si="6"/>
        <v>0.4439769230769231</v>
      </c>
    </row>
    <row r="68" spans="1:6" x14ac:dyDescent="0.25">
      <c r="A68" t="s">
        <v>111</v>
      </c>
      <c r="B68" t="s">
        <v>112</v>
      </c>
      <c r="C68" s="3">
        <v>486000</v>
      </c>
      <c r="D68" s="3">
        <v>486000</v>
      </c>
      <c r="E68" s="3">
        <f>7526</f>
        <v>7526</v>
      </c>
      <c r="F68" s="10">
        <f t="shared" si="6"/>
        <v>1.5485596707818929E-2</v>
      </c>
    </row>
    <row r="69" spans="1:6" x14ac:dyDescent="0.25">
      <c r="A69" t="s">
        <v>156</v>
      </c>
      <c r="B69" t="s">
        <v>157</v>
      </c>
      <c r="C69" s="3">
        <v>0</v>
      </c>
      <c r="D69" s="3">
        <v>0</v>
      </c>
      <c r="E69" s="3">
        <v>1</v>
      </c>
      <c r="F69" s="10"/>
    </row>
    <row r="70" spans="1:6" x14ac:dyDescent="0.25">
      <c r="A70" t="s">
        <v>158</v>
      </c>
      <c r="B70" t="s">
        <v>159</v>
      </c>
      <c r="C70" s="3">
        <v>0</v>
      </c>
      <c r="D70" s="3">
        <v>0</v>
      </c>
      <c r="E70" s="3">
        <v>872</v>
      </c>
      <c r="F70" s="10"/>
    </row>
    <row r="71" spans="1:6" s="4" customFormat="1" x14ac:dyDescent="0.25">
      <c r="A71" s="4" t="s">
        <v>115</v>
      </c>
      <c r="B71" s="4" t="s">
        <v>116</v>
      </c>
      <c r="C71" s="5">
        <f>SUM(C63:C70)</f>
        <v>3086000</v>
      </c>
      <c r="D71" s="5">
        <f t="shared" ref="D71:E71" si="7">SUM(D63:D70)</f>
        <v>3086000</v>
      </c>
      <c r="E71" s="5">
        <f t="shared" si="7"/>
        <v>1143358</v>
      </c>
      <c r="F71" s="11">
        <f t="shared" si="6"/>
        <v>0.37049837977965006</v>
      </c>
    </row>
    <row r="72" spans="1:6" x14ac:dyDescent="0.25">
      <c r="A72" t="s">
        <v>117</v>
      </c>
      <c r="B72" s="50" t="s">
        <v>160</v>
      </c>
      <c r="C72" s="3">
        <v>0</v>
      </c>
      <c r="D72" s="3">
        <v>150000</v>
      </c>
      <c r="E72" s="3">
        <v>150000</v>
      </c>
      <c r="F72" s="10">
        <f t="shared" ref="F72:F73" si="8">E72/D72</f>
        <v>1</v>
      </c>
    </row>
    <row r="73" spans="1:6" s="4" customFormat="1" x14ac:dyDescent="0.25">
      <c r="A73" s="4" t="s">
        <v>118</v>
      </c>
      <c r="B73" s="4" t="s">
        <v>119</v>
      </c>
      <c r="C73" s="5">
        <f>SUM(C72)</f>
        <v>0</v>
      </c>
      <c r="D73" s="5">
        <f t="shared" ref="D73:E73" si="9">SUM(D72)</f>
        <v>150000</v>
      </c>
      <c r="E73" s="5">
        <f t="shared" si="9"/>
        <v>150000</v>
      </c>
      <c r="F73" s="11">
        <f t="shared" si="8"/>
        <v>1</v>
      </c>
    </row>
    <row r="74" spans="1:6" s="8" customFormat="1" ht="15.75" x14ac:dyDescent="0.25">
      <c r="B74" s="8" t="s">
        <v>33</v>
      </c>
      <c r="C74" s="9">
        <f>SUM(C71+C73)</f>
        <v>3086000</v>
      </c>
      <c r="D74" s="9">
        <f t="shared" ref="D74:E74" si="10">SUM(D71+D73)</f>
        <v>3236000</v>
      </c>
      <c r="E74" s="9">
        <f t="shared" si="10"/>
        <v>1293358</v>
      </c>
      <c r="F74" s="11">
        <f t="shared" ref="F74" si="11">E74/D74</f>
        <v>0.39967799752781213</v>
      </c>
    </row>
    <row r="75" spans="1:6" x14ac:dyDescent="0.25">
      <c r="C75" s="3"/>
      <c r="D75" s="3"/>
      <c r="E75" s="3"/>
    </row>
    <row r="76" spans="1:6" x14ac:dyDescent="0.25">
      <c r="C76" s="3"/>
      <c r="D76" s="3"/>
      <c r="E76" s="3"/>
    </row>
    <row r="77" spans="1:6" x14ac:dyDescent="0.25">
      <c r="C77" s="3"/>
      <c r="D77" s="3"/>
      <c r="E77" s="3"/>
    </row>
    <row r="78" spans="1:6" x14ac:dyDescent="0.25">
      <c r="C78" s="3"/>
      <c r="D78" s="3"/>
      <c r="E78" s="3"/>
    </row>
    <row r="79" spans="1:6" x14ac:dyDescent="0.25">
      <c r="C79" s="3"/>
      <c r="D79" s="3"/>
      <c r="E79" s="3"/>
    </row>
    <row r="80" spans="1:6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  <row r="452" spans="3:5" x14ac:dyDescent="0.25">
      <c r="C452" s="3"/>
      <c r="D452" s="3"/>
      <c r="E452" s="3"/>
    </row>
    <row r="453" spans="3:5" x14ac:dyDescent="0.25">
      <c r="C453" s="3"/>
      <c r="D453" s="3"/>
      <c r="E453" s="3"/>
    </row>
    <row r="454" spans="3:5" x14ac:dyDescent="0.25">
      <c r="C454" s="3"/>
      <c r="D454" s="3"/>
      <c r="E454" s="3"/>
    </row>
    <row r="455" spans="3:5" x14ac:dyDescent="0.25">
      <c r="C455" s="3"/>
      <c r="D455" s="3"/>
      <c r="E455" s="3"/>
    </row>
    <row r="456" spans="3:5" x14ac:dyDescent="0.25">
      <c r="C456" s="3"/>
      <c r="D456" s="3"/>
      <c r="E456" s="3"/>
    </row>
    <row r="457" spans="3:5" x14ac:dyDescent="0.25">
      <c r="C457" s="3"/>
      <c r="D457" s="3"/>
      <c r="E457" s="3"/>
    </row>
    <row r="458" spans="3:5" x14ac:dyDescent="0.25">
      <c r="C458" s="3"/>
      <c r="D458" s="3"/>
      <c r="E458" s="3"/>
    </row>
    <row r="459" spans="3:5" x14ac:dyDescent="0.25">
      <c r="C459" s="3"/>
      <c r="D459" s="3"/>
      <c r="E459" s="3"/>
    </row>
    <row r="460" spans="3:5" x14ac:dyDescent="0.25">
      <c r="C460" s="3"/>
      <c r="D460" s="3"/>
      <c r="E460" s="3"/>
    </row>
    <row r="461" spans="3:5" x14ac:dyDescent="0.25">
      <c r="C461" s="3"/>
      <c r="D461" s="3"/>
      <c r="E461" s="3"/>
    </row>
    <row r="462" spans="3:5" x14ac:dyDescent="0.25">
      <c r="C462" s="3"/>
      <c r="D462" s="3"/>
      <c r="E462" s="3"/>
    </row>
    <row r="463" spans="3:5" x14ac:dyDescent="0.25">
      <c r="C463" s="3"/>
      <c r="D463" s="3"/>
      <c r="E463" s="3"/>
    </row>
    <row r="464" spans="3:5" x14ac:dyDescent="0.25">
      <c r="C464" s="3"/>
      <c r="D464" s="3"/>
      <c r="E464" s="3"/>
    </row>
    <row r="465" spans="3:5" x14ac:dyDescent="0.25">
      <c r="C465" s="3"/>
      <c r="D465" s="3"/>
      <c r="E465" s="3"/>
    </row>
    <row r="466" spans="3:5" x14ac:dyDescent="0.25">
      <c r="C466" s="3"/>
      <c r="D466" s="3"/>
      <c r="E466" s="3"/>
    </row>
    <row r="467" spans="3:5" x14ac:dyDescent="0.25">
      <c r="C467" s="3"/>
      <c r="D467" s="3"/>
      <c r="E467" s="3"/>
    </row>
    <row r="468" spans="3:5" x14ac:dyDescent="0.25">
      <c r="C468" s="3"/>
      <c r="D468" s="3"/>
      <c r="E468" s="3"/>
    </row>
    <row r="469" spans="3:5" x14ac:dyDescent="0.25">
      <c r="C469" s="3"/>
      <c r="D469" s="3"/>
      <c r="E469" s="3"/>
    </row>
    <row r="470" spans="3:5" x14ac:dyDescent="0.25">
      <c r="C470" s="3"/>
      <c r="D470" s="3"/>
      <c r="E470" s="3"/>
    </row>
    <row r="471" spans="3:5" x14ac:dyDescent="0.25">
      <c r="C471" s="3"/>
      <c r="D471" s="3"/>
      <c r="E471" s="3"/>
    </row>
    <row r="472" spans="3:5" x14ac:dyDescent="0.25">
      <c r="C472" s="3"/>
      <c r="D472" s="3"/>
      <c r="E472" s="3"/>
    </row>
    <row r="473" spans="3:5" x14ac:dyDescent="0.25">
      <c r="C473" s="3"/>
      <c r="D473" s="3"/>
      <c r="E473" s="3"/>
    </row>
    <row r="474" spans="3:5" x14ac:dyDescent="0.25">
      <c r="C474" s="3"/>
      <c r="D474" s="3"/>
      <c r="E474" s="3"/>
    </row>
    <row r="475" spans="3:5" x14ac:dyDescent="0.25">
      <c r="C475" s="3"/>
      <c r="D475" s="3"/>
      <c r="E475" s="3"/>
    </row>
    <row r="476" spans="3:5" x14ac:dyDescent="0.25">
      <c r="C476" s="3"/>
      <c r="D476" s="3"/>
      <c r="E476" s="3"/>
    </row>
    <row r="477" spans="3:5" x14ac:dyDescent="0.25">
      <c r="C477" s="3"/>
      <c r="D477" s="3"/>
      <c r="E477" s="3"/>
    </row>
    <row r="478" spans="3:5" x14ac:dyDescent="0.25">
      <c r="C478" s="3"/>
      <c r="D478" s="3"/>
      <c r="E478" s="3"/>
    </row>
    <row r="479" spans="3:5" x14ac:dyDescent="0.25">
      <c r="C479" s="3"/>
      <c r="D479" s="3"/>
      <c r="E479" s="3"/>
    </row>
    <row r="480" spans="3:5" x14ac:dyDescent="0.25">
      <c r="C480" s="3"/>
      <c r="D480" s="3"/>
      <c r="E480" s="3"/>
    </row>
    <row r="481" spans="3:5" x14ac:dyDescent="0.25">
      <c r="C481" s="3"/>
      <c r="D481" s="3"/>
      <c r="E481" s="3"/>
    </row>
    <row r="482" spans="3:5" x14ac:dyDescent="0.25">
      <c r="C482" s="3"/>
      <c r="D482" s="3"/>
      <c r="E482" s="3"/>
    </row>
    <row r="483" spans="3:5" x14ac:dyDescent="0.25">
      <c r="C483" s="3"/>
      <c r="D483" s="3"/>
      <c r="E483" s="3"/>
    </row>
    <row r="484" spans="3:5" x14ac:dyDescent="0.25">
      <c r="C484" s="3"/>
      <c r="D484" s="3"/>
      <c r="E484" s="3"/>
    </row>
    <row r="485" spans="3:5" x14ac:dyDescent="0.25">
      <c r="C485" s="3"/>
      <c r="D485" s="3"/>
      <c r="E485" s="3"/>
    </row>
    <row r="486" spans="3:5" x14ac:dyDescent="0.25">
      <c r="C486" s="3"/>
      <c r="D486" s="3"/>
      <c r="E486" s="3"/>
    </row>
    <row r="487" spans="3:5" x14ac:dyDescent="0.25">
      <c r="C487" s="3"/>
      <c r="D487" s="3"/>
      <c r="E487" s="3"/>
    </row>
    <row r="488" spans="3:5" x14ac:dyDescent="0.25">
      <c r="C488" s="3"/>
      <c r="D488" s="3"/>
      <c r="E488" s="3"/>
    </row>
    <row r="489" spans="3:5" x14ac:dyDescent="0.25">
      <c r="C489" s="3"/>
      <c r="D489" s="3"/>
      <c r="E489" s="3"/>
    </row>
    <row r="490" spans="3:5" x14ac:dyDescent="0.25">
      <c r="C490" s="3"/>
      <c r="D490" s="3"/>
      <c r="E490" s="3"/>
    </row>
    <row r="491" spans="3:5" x14ac:dyDescent="0.25">
      <c r="C491" s="3"/>
      <c r="D491" s="3"/>
      <c r="E491" s="3"/>
    </row>
    <row r="492" spans="3:5" x14ac:dyDescent="0.25">
      <c r="C492" s="3"/>
      <c r="D492" s="3"/>
      <c r="E492" s="3"/>
    </row>
    <row r="493" spans="3:5" x14ac:dyDescent="0.25">
      <c r="C493" s="3"/>
      <c r="D493" s="3"/>
      <c r="E493" s="3"/>
    </row>
    <row r="494" spans="3:5" x14ac:dyDescent="0.25">
      <c r="C494" s="3"/>
      <c r="D494" s="3"/>
      <c r="E494" s="3"/>
    </row>
  </sheetData>
  <mergeCells count="1">
    <mergeCell ref="B2:F2"/>
  </mergeCells>
  <pageMargins left="0.7" right="0.7" top="0.75" bottom="0.75" header="0.3" footer="0.3"/>
  <pageSetup paperSize="9" scale="73" orientation="portrait" r:id="rId1"/>
  <rowBreaks count="1" manualBreakCount="1">
    <brk id="6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95345-AC41-48CB-B522-FB9C8F470B76}">
  <sheetPr>
    <tabColor rgb="FF92D050"/>
  </sheetPr>
  <dimension ref="A1:L451"/>
  <sheetViews>
    <sheetView zoomScaleNormal="100" workbookViewId="0">
      <selection activeCell="C34" sqref="C34"/>
    </sheetView>
  </sheetViews>
  <sheetFormatPr defaultRowHeight="15" x14ac:dyDescent="0.25"/>
  <cols>
    <col min="2" max="2" width="45.710937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12" s="2" customFormat="1" x14ac:dyDescent="0.25">
      <c r="A2" s="1" t="s">
        <v>58</v>
      </c>
      <c r="B2" s="59" t="s">
        <v>59</v>
      </c>
      <c r="C2" s="59"/>
      <c r="D2" s="59"/>
      <c r="E2" s="59"/>
      <c r="F2" s="59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31" t="s">
        <v>13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A4" t="s">
        <v>135</v>
      </c>
      <c r="B4" t="s">
        <v>136</v>
      </c>
      <c r="C4" s="3">
        <v>0</v>
      </c>
      <c r="D4" s="3">
        <v>1081000</v>
      </c>
      <c r="E4" s="3">
        <v>634910</v>
      </c>
      <c r="F4" s="10">
        <f t="shared" ref="F4:F19" si="0">E4/D4</f>
        <v>0.58733580018501386</v>
      </c>
    </row>
    <row r="5" spans="1:12" x14ac:dyDescent="0.25">
      <c r="A5" t="s">
        <v>7</v>
      </c>
      <c r="B5" t="s">
        <v>8</v>
      </c>
      <c r="C5" s="3">
        <v>2771600</v>
      </c>
      <c r="D5" s="3">
        <v>2771600</v>
      </c>
      <c r="E5" s="3">
        <v>144135</v>
      </c>
      <c r="F5" s="10">
        <f t="shared" si="0"/>
        <v>5.200425746861019E-2</v>
      </c>
    </row>
    <row r="6" spans="1:12" s="4" customFormat="1" x14ac:dyDescent="0.25">
      <c r="A6" s="4" t="s">
        <v>9</v>
      </c>
      <c r="B6" s="4" t="s">
        <v>10</v>
      </c>
      <c r="C6" s="5">
        <f>SUM(C4:C5)</f>
        <v>2771600</v>
      </c>
      <c r="D6" s="5">
        <f t="shared" ref="D6:E6" si="1">SUM(D4:D5)</f>
        <v>3852600</v>
      </c>
      <c r="E6" s="5">
        <f t="shared" si="1"/>
        <v>779045</v>
      </c>
      <c r="F6" s="11">
        <f t="shared" si="0"/>
        <v>0.20221279136167783</v>
      </c>
    </row>
    <row r="7" spans="1:12" s="4" customFormat="1" x14ac:dyDescent="0.25">
      <c r="A7" s="4" t="s">
        <v>11</v>
      </c>
      <c r="B7" s="4" t="s">
        <v>12</v>
      </c>
      <c r="C7" s="5">
        <v>1150000</v>
      </c>
      <c r="D7" s="5">
        <v>1150000</v>
      </c>
      <c r="E7" s="5">
        <v>28414</v>
      </c>
      <c r="F7" s="11">
        <f t="shared" si="0"/>
        <v>2.4707826086956521E-2</v>
      </c>
    </row>
    <row r="8" spans="1:12" x14ac:dyDescent="0.25">
      <c r="A8" t="s">
        <v>14</v>
      </c>
      <c r="B8" s="39" t="s">
        <v>105</v>
      </c>
      <c r="C8" s="3">
        <v>476378</v>
      </c>
      <c r="D8" s="3">
        <v>1276378</v>
      </c>
      <c r="E8" s="3">
        <v>439610</v>
      </c>
      <c r="F8" s="10">
        <f t="shared" si="0"/>
        <v>0.34441991322319876</v>
      </c>
    </row>
    <row r="9" spans="1:12" x14ac:dyDescent="0.25">
      <c r="A9" t="s">
        <v>15</v>
      </c>
      <c r="B9" s="39" t="s">
        <v>143</v>
      </c>
      <c r="C9" s="3">
        <v>0</v>
      </c>
      <c r="D9" s="3">
        <v>40000</v>
      </c>
      <c r="E9" s="3">
        <v>0</v>
      </c>
      <c r="F9" s="10">
        <f t="shared" si="0"/>
        <v>0</v>
      </c>
    </row>
    <row r="10" spans="1:12" x14ac:dyDescent="0.25">
      <c r="A10" t="s">
        <v>106</v>
      </c>
      <c r="B10" s="40" t="s">
        <v>107</v>
      </c>
      <c r="C10" s="3">
        <v>472441</v>
      </c>
      <c r="D10" s="3">
        <v>972441</v>
      </c>
      <c r="E10" s="3">
        <v>236220</v>
      </c>
      <c r="F10" s="10">
        <f t="shared" si="0"/>
        <v>0.24291448015869344</v>
      </c>
    </row>
    <row r="11" spans="1:12" x14ac:dyDescent="0.25">
      <c r="A11" t="s">
        <v>18</v>
      </c>
      <c r="B11" s="40" t="s">
        <v>144</v>
      </c>
      <c r="C11" s="3">
        <v>0</v>
      </c>
      <c r="D11" s="3">
        <v>2000000</v>
      </c>
      <c r="E11" s="3">
        <v>0</v>
      </c>
      <c r="F11" s="10">
        <f t="shared" si="0"/>
        <v>0</v>
      </c>
    </row>
    <row r="12" spans="1:12" ht="16.5" customHeight="1" x14ac:dyDescent="0.25">
      <c r="A12" t="s">
        <v>19</v>
      </c>
      <c r="B12" s="42" t="s">
        <v>87</v>
      </c>
      <c r="C12" s="3">
        <v>10905512</v>
      </c>
      <c r="D12" s="3">
        <v>6484512</v>
      </c>
      <c r="E12" s="3">
        <v>1023114</v>
      </c>
      <c r="F12" s="10">
        <f t="shared" si="0"/>
        <v>0.15777810265444803</v>
      </c>
    </row>
    <row r="13" spans="1:12" x14ac:dyDescent="0.25">
      <c r="A13" t="s">
        <v>98</v>
      </c>
      <c r="B13" s="40" t="s">
        <v>99</v>
      </c>
      <c r="C13" s="3">
        <v>236220</v>
      </c>
      <c r="D13" s="3">
        <v>236220</v>
      </c>
      <c r="E13" s="3">
        <v>24346</v>
      </c>
      <c r="F13" s="10">
        <f t="shared" si="0"/>
        <v>0.10306493946321225</v>
      </c>
    </row>
    <row r="14" spans="1:12" x14ac:dyDescent="0.25">
      <c r="A14" t="s">
        <v>21</v>
      </c>
      <c r="B14" s="40" t="s">
        <v>100</v>
      </c>
      <c r="C14" s="3">
        <v>4076629</v>
      </c>
      <c r="D14" s="3">
        <v>4076629</v>
      </c>
      <c r="E14" s="3">
        <v>422101</v>
      </c>
      <c r="F14" s="10">
        <f t="shared" si="0"/>
        <v>0.1035416762231736</v>
      </c>
    </row>
    <row r="15" spans="1:12" x14ac:dyDescent="0.25">
      <c r="A15" t="s">
        <v>23</v>
      </c>
      <c r="B15" s="40" t="s">
        <v>108</v>
      </c>
      <c r="C15" s="3">
        <v>236220</v>
      </c>
      <c r="D15" s="3">
        <v>236220</v>
      </c>
      <c r="E15" s="3">
        <v>1702</v>
      </c>
      <c r="F15" s="10">
        <f t="shared" si="0"/>
        <v>7.2051477436288203E-3</v>
      </c>
    </row>
    <row r="16" spans="1:12" s="4" customFormat="1" x14ac:dyDescent="0.25">
      <c r="A16" s="4" t="s">
        <v>24</v>
      </c>
      <c r="B16" s="4" t="s">
        <v>69</v>
      </c>
      <c r="C16" s="5">
        <f>SUM(C8:C15)</f>
        <v>16403400</v>
      </c>
      <c r="D16" s="5">
        <f>SUM(D8:D15)</f>
        <v>15322400</v>
      </c>
      <c r="E16" s="5">
        <f>SUM(E8:E15)</f>
        <v>2147093</v>
      </c>
      <c r="F16" s="10">
        <f t="shared" si="0"/>
        <v>0.14012772150576933</v>
      </c>
    </row>
    <row r="17" spans="1:6" x14ac:dyDescent="0.25">
      <c r="A17" t="s">
        <v>120</v>
      </c>
      <c r="B17" s="50"/>
      <c r="C17" s="3">
        <v>0</v>
      </c>
      <c r="D17" s="3">
        <v>0</v>
      </c>
      <c r="E17" s="3">
        <v>0</v>
      </c>
      <c r="F17" s="10"/>
    </row>
    <row r="18" spans="1:6" s="4" customFormat="1" x14ac:dyDescent="0.25">
      <c r="A18" s="4" t="s">
        <v>104</v>
      </c>
      <c r="B18" s="4" t="s">
        <v>121</v>
      </c>
      <c r="C18" s="5">
        <f>SUM(C17)</f>
        <v>0</v>
      </c>
      <c r="D18" s="5">
        <f>SUM(D17)</f>
        <v>0</v>
      </c>
      <c r="E18" s="5">
        <f t="shared" ref="E18" si="2">SUM(E17)</f>
        <v>0</v>
      </c>
      <c r="F18" s="11"/>
    </row>
    <row r="19" spans="1:6" s="8" customFormat="1" ht="15.75" x14ac:dyDescent="0.25">
      <c r="B19" s="8" t="s">
        <v>26</v>
      </c>
      <c r="C19" s="9">
        <f>SUM(C6+C7+C18+C16)</f>
        <v>20325000</v>
      </c>
      <c r="D19" s="9">
        <f t="shared" ref="D19:E19" si="3">SUM(D6+D7+D18+D16)</f>
        <v>20325000</v>
      </c>
      <c r="E19" s="9">
        <f t="shared" si="3"/>
        <v>2954552</v>
      </c>
      <c r="F19" s="11">
        <f t="shared" si="0"/>
        <v>0.14536541205412054</v>
      </c>
    </row>
    <row r="20" spans="1:6" x14ac:dyDescent="0.25">
      <c r="C20" s="3"/>
      <c r="D20" s="3"/>
      <c r="E20" s="3"/>
    </row>
    <row r="21" spans="1:6" x14ac:dyDescent="0.25">
      <c r="C21" s="3"/>
      <c r="D21" s="3"/>
      <c r="E21" s="3"/>
    </row>
    <row r="22" spans="1:6" ht="15.75" x14ac:dyDescent="0.25">
      <c r="B22" s="31" t="s">
        <v>27</v>
      </c>
      <c r="C22" s="3"/>
      <c r="D22" s="3"/>
      <c r="E22" s="3"/>
    </row>
    <row r="23" spans="1:6" x14ac:dyDescent="0.25">
      <c r="C23" s="3"/>
      <c r="D23" s="3"/>
      <c r="E23" s="3"/>
      <c r="F23" s="10"/>
    </row>
    <row r="24" spans="1:6" x14ac:dyDescent="0.25">
      <c r="C24" s="3"/>
      <c r="D24" s="3"/>
      <c r="E24" s="3"/>
      <c r="F24" s="10"/>
    </row>
    <row r="25" spans="1:6" x14ac:dyDescent="0.25">
      <c r="A25" t="s">
        <v>109</v>
      </c>
      <c r="B25" t="s">
        <v>154</v>
      </c>
      <c r="C25" s="3">
        <v>0</v>
      </c>
      <c r="D25" s="3">
        <v>0</v>
      </c>
      <c r="E25" s="3">
        <f>19685+157480</f>
        <v>177165</v>
      </c>
      <c r="F25" s="10"/>
    </row>
    <row r="26" spans="1:6" x14ac:dyDescent="0.25">
      <c r="A26" t="s">
        <v>111</v>
      </c>
      <c r="B26" t="s">
        <v>112</v>
      </c>
      <c r="C26" s="3">
        <v>0</v>
      </c>
      <c r="D26" s="3">
        <v>0</v>
      </c>
      <c r="E26" s="3">
        <f>5315+42520</f>
        <v>47835</v>
      </c>
      <c r="F26" s="10"/>
    </row>
    <row r="27" spans="1:6" s="4" customFormat="1" x14ac:dyDescent="0.25">
      <c r="A27" s="4" t="s">
        <v>115</v>
      </c>
      <c r="B27" s="4" t="s">
        <v>116</v>
      </c>
      <c r="C27" s="5">
        <f>SUM(C23:C26)</f>
        <v>0</v>
      </c>
      <c r="D27" s="5">
        <f t="shared" ref="D27:E27" si="4">SUM(D23:D26)</f>
        <v>0</v>
      </c>
      <c r="E27" s="5">
        <f t="shared" si="4"/>
        <v>225000</v>
      </c>
      <c r="F27" s="10"/>
    </row>
    <row r="28" spans="1:6" x14ac:dyDescent="0.25">
      <c r="A28" t="s">
        <v>117</v>
      </c>
      <c r="B28" t="s">
        <v>153</v>
      </c>
      <c r="C28" s="3">
        <v>0</v>
      </c>
      <c r="D28" s="3">
        <v>500000</v>
      </c>
      <c r="E28" s="3">
        <v>500000</v>
      </c>
      <c r="F28" s="10">
        <f t="shared" ref="F28:F29" si="5">E28/D28</f>
        <v>1</v>
      </c>
    </row>
    <row r="29" spans="1:6" s="4" customFormat="1" x14ac:dyDescent="0.25">
      <c r="A29" s="4" t="s">
        <v>118</v>
      </c>
      <c r="B29" s="4" t="s">
        <v>119</v>
      </c>
      <c r="C29" s="5">
        <f>SUM(C28)</f>
        <v>0</v>
      </c>
      <c r="D29" s="5">
        <f t="shared" ref="D29:E29" si="6">SUM(D28)</f>
        <v>500000</v>
      </c>
      <c r="E29" s="5">
        <f t="shared" si="6"/>
        <v>500000</v>
      </c>
      <c r="F29" s="11">
        <f t="shared" si="5"/>
        <v>1</v>
      </c>
    </row>
    <row r="30" spans="1:6" s="4" customFormat="1" x14ac:dyDescent="0.25">
      <c r="C30" s="5"/>
      <c r="D30" s="5"/>
      <c r="E30" s="5"/>
    </row>
    <row r="31" spans="1:6" s="8" customFormat="1" ht="15.75" x14ac:dyDescent="0.25">
      <c r="B31" s="8" t="s">
        <v>33</v>
      </c>
      <c r="C31" s="9">
        <f>SUM(C27+C29)</f>
        <v>0</v>
      </c>
      <c r="D31" s="9">
        <f t="shared" ref="D31:E31" si="7">SUM(D27+D29)</f>
        <v>500000</v>
      </c>
      <c r="E31" s="9">
        <f t="shared" si="7"/>
        <v>725000</v>
      </c>
      <c r="F31" s="11">
        <f t="shared" ref="F31" si="8">E31/D31</f>
        <v>1.45</v>
      </c>
    </row>
    <row r="32" spans="1:6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  <row r="444" spans="3:5" x14ac:dyDescent="0.25">
      <c r="C444" s="3"/>
      <c r="D444" s="3"/>
      <c r="E444" s="3"/>
    </row>
    <row r="445" spans="3:5" x14ac:dyDescent="0.25">
      <c r="C445" s="3"/>
      <c r="D445" s="3"/>
      <c r="E445" s="3"/>
    </row>
    <row r="446" spans="3:5" x14ac:dyDescent="0.25">
      <c r="C446" s="3"/>
      <c r="D446" s="3"/>
      <c r="E446" s="3"/>
    </row>
    <row r="447" spans="3:5" x14ac:dyDescent="0.25">
      <c r="C447" s="3"/>
      <c r="D447" s="3"/>
      <c r="E447" s="3"/>
    </row>
    <row r="448" spans="3:5" x14ac:dyDescent="0.25">
      <c r="C448" s="3"/>
      <c r="D448" s="3"/>
      <c r="E448" s="3"/>
    </row>
    <row r="449" spans="3:5" x14ac:dyDescent="0.25">
      <c r="C449" s="3"/>
      <c r="D449" s="3"/>
      <c r="E449" s="3"/>
    </row>
    <row r="450" spans="3:5" x14ac:dyDescent="0.25">
      <c r="C450" s="3"/>
      <c r="D450" s="3"/>
      <c r="E450" s="3"/>
    </row>
    <row r="451" spans="3:5" x14ac:dyDescent="0.25">
      <c r="C451" s="3"/>
      <c r="D451" s="3"/>
      <c r="E451" s="3"/>
    </row>
  </sheetData>
  <mergeCells count="1">
    <mergeCell ref="B2:F2"/>
  </mergeCells>
  <pageMargins left="0.7" right="0.7" top="0.75" bottom="0.75" header="0.3" footer="0.3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29E3A-424E-4B6A-AE0B-70D3F0F178F8}">
  <sheetPr>
    <tabColor rgb="FF92D050"/>
  </sheetPr>
  <dimension ref="A1:L443"/>
  <sheetViews>
    <sheetView zoomScaleNormal="100" workbookViewId="0">
      <selection activeCell="C37" sqref="C37"/>
    </sheetView>
  </sheetViews>
  <sheetFormatPr defaultRowHeight="15" x14ac:dyDescent="0.25"/>
  <cols>
    <col min="2" max="2" width="49.42578125" customWidth="1"/>
    <col min="3" max="3" width="14.7109375" customWidth="1"/>
    <col min="4" max="4" width="13.5703125" customWidth="1"/>
    <col min="5" max="5" width="16" customWidth="1"/>
    <col min="6" max="6" width="15.28515625" customWidth="1"/>
  </cols>
  <sheetData>
    <row r="1" spans="1:12" s="7" customFormat="1" x14ac:dyDescent="0.25"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12" s="2" customFormat="1" x14ac:dyDescent="0.25">
      <c r="A2" s="1" t="s">
        <v>29</v>
      </c>
      <c r="B2" s="59" t="s">
        <v>30</v>
      </c>
      <c r="C2" s="59"/>
      <c r="D2" s="59"/>
      <c r="E2" s="59"/>
      <c r="F2" s="59"/>
      <c r="G2" s="6"/>
      <c r="H2" s="6"/>
      <c r="I2" s="6"/>
      <c r="J2" s="6"/>
      <c r="K2" s="6"/>
      <c r="L2" s="6"/>
    </row>
    <row r="3" spans="1:12" s="2" customFormat="1" ht="15.75" x14ac:dyDescent="0.25">
      <c r="A3" s="1"/>
      <c r="B3" s="31" t="s">
        <v>13</v>
      </c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x14ac:dyDescent="0.25">
      <c r="C4" s="3"/>
      <c r="D4" s="3"/>
      <c r="E4" s="3"/>
      <c r="F4" s="10"/>
    </row>
    <row r="5" spans="1:12" s="4" customFormat="1" x14ac:dyDescent="0.25">
      <c r="C5" s="5"/>
      <c r="D5" s="5"/>
      <c r="E5" s="5"/>
      <c r="F5" s="11"/>
    </row>
    <row r="6" spans="1:12" x14ac:dyDescent="0.25">
      <c r="B6" s="4"/>
      <c r="C6" s="3"/>
      <c r="D6" s="3"/>
      <c r="E6" s="3"/>
      <c r="F6" s="11"/>
    </row>
    <row r="7" spans="1:12" s="8" customFormat="1" ht="15.75" x14ac:dyDescent="0.25">
      <c r="B7" s="8" t="s">
        <v>26</v>
      </c>
      <c r="C7" s="9">
        <f>C5</f>
        <v>0</v>
      </c>
      <c r="D7" s="9">
        <f>D5</f>
        <v>0</v>
      </c>
      <c r="E7" s="9">
        <f>E5</f>
        <v>0</v>
      </c>
      <c r="F7" s="11"/>
    </row>
    <row r="8" spans="1:12" x14ac:dyDescent="0.25">
      <c r="C8" s="3"/>
      <c r="D8" s="3"/>
      <c r="E8" s="3"/>
    </row>
    <row r="9" spans="1:12" x14ac:dyDescent="0.25">
      <c r="C9" s="3"/>
      <c r="D9" s="3"/>
      <c r="E9" s="3"/>
    </row>
    <row r="10" spans="1:12" ht="15.75" x14ac:dyDescent="0.25">
      <c r="B10" s="31" t="s">
        <v>27</v>
      </c>
      <c r="C10" s="3"/>
      <c r="D10" s="3"/>
      <c r="E10" s="3"/>
    </row>
    <row r="11" spans="1:12" x14ac:dyDescent="0.25">
      <c r="C11" s="3"/>
      <c r="D11" s="3"/>
      <c r="E11" s="3"/>
      <c r="F11" s="11"/>
    </row>
    <row r="12" spans="1:12" x14ac:dyDescent="0.25">
      <c r="A12" t="s">
        <v>44</v>
      </c>
      <c r="B12" t="s">
        <v>45</v>
      </c>
      <c r="C12" s="3">
        <v>2500000</v>
      </c>
      <c r="D12" s="3">
        <f>2500000+352588</f>
        <v>2852588</v>
      </c>
      <c r="E12" s="3">
        <v>2852588</v>
      </c>
      <c r="F12" s="11">
        <f t="shared" ref="F12:F14" si="0">E12/D12</f>
        <v>1</v>
      </c>
    </row>
    <row r="13" spans="1:12" x14ac:dyDescent="0.25">
      <c r="A13" t="s">
        <v>46</v>
      </c>
      <c r="B13" s="32" t="s">
        <v>47</v>
      </c>
      <c r="C13" s="3">
        <v>58827321</v>
      </c>
      <c r="D13" s="3">
        <v>58327321</v>
      </c>
      <c r="E13" s="3">
        <v>27627347</v>
      </c>
      <c r="F13" s="11">
        <f t="shared" si="0"/>
        <v>0.47366048236640251</v>
      </c>
    </row>
    <row r="14" spans="1:12" s="4" customFormat="1" x14ac:dyDescent="0.25">
      <c r="A14" s="4" t="s">
        <v>48</v>
      </c>
      <c r="B14" s="4" t="s">
        <v>49</v>
      </c>
      <c r="C14" s="5">
        <f>SUM(C12:C13)</f>
        <v>61327321</v>
      </c>
      <c r="D14" s="5">
        <f>SUM(D12:D13)</f>
        <v>61179909</v>
      </c>
      <c r="E14" s="5">
        <f>SUM(E12:E13)</f>
        <v>30479935</v>
      </c>
      <c r="F14" s="11">
        <f t="shared" si="0"/>
        <v>0.49820170539972525</v>
      </c>
    </row>
    <row r="15" spans="1:12" x14ac:dyDescent="0.25">
      <c r="C15" s="3"/>
      <c r="D15" s="3"/>
      <c r="E15" s="3"/>
      <c r="F15" s="11"/>
    </row>
    <row r="16" spans="1:12" s="8" customFormat="1" ht="15.75" x14ac:dyDescent="0.25">
      <c r="B16" s="8" t="s">
        <v>33</v>
      </c>
      <c r="C16" s="9">
        <f>SUM(C14)</f>
        <v>61327321</v>
      </c>
      <c r="D16" s="9">
        <f t="shared" ref="D16:E16" si="1">SUM(D14)</f>
        <v>61179909</v>
      </c>
      <c r="E16" s="9">
        <f t="shared" si="1"/>
        <v>30479935</v>
      </c>
      <c r="F16" s="11">
        <f t="shared" ref="F16" si="2">E16/D16</f>
        <v>0.49820170539972525</v>
      </c>
    </row>
    <row r="17" spans="3:5" x14ac:dyDescent="0.25">
      <c r="C17" s="3"/>
      <c r="D17" s="3"/>
      <c r="E17" s="3"/>
    </row>
    <row r="18" spans="3:5" x14ac:dyDescent="0.25">
      <c r="C18" s="3"/>
      <c r="D18" s="3"/>
      <c r="E18" s="3"/>
    </row>
    <row r="19" spans="3:5" x14ac:dyDescent="0.25">
      <c r="C19" s="3"/>
      <c r="D19" s="3"/>
      <c r="E19" s="3"/>
    </row>
    <row r="20" spans="3:5" x14ac:dyDescent="0.25">
      <c r="C20" s="3"/>
      <c r="D20" s="3"/>
      <c r="E20" s="3"/>
    </row>
    <row r="21" spans="3:5" x14ac:dyDescent="0.25">
      <c r="C21" s="3"/>
      <c r="D21" s="3"/>
      <c r="E21" s="3"/>
    </row>
    <row r="22" spans="3:5" x14ac:dyDescent="0.25">
      <c r="C22" s="3"/>
      <c r="D22" s="3"/>
      <c r="E22" s="3"/>
    </row>
    <row r="23" spans="3:5" x14ac:dyDescent="0.25">
      <c r="C23" s="3"/>
      <c r="D23" s="3"/>
      <c r="E23" s="3"/>
    </row>
    <row r="24" spans="3:5" x14ac:dyDescent="0.25">
      <c r="C24" s="3"/>
      <c r="D24" s="3"/>
      <c r="E24" s="3"/>
    </row>
    <row r="25" spans="3:5" x14ac:dyDescent="0.25">
      <c r="C25" s="3"/>
      <c r="D25" s="3"/>
      <c r="E25" s="3"/>
    </row>
    <row r="26" spans="3:5" x14ac:dyDescent="0.25">
      <c r="C26" s="3"/>
      <c r="D26" s="3"/>
      <c r="E26" s="3"/>
    </row>
    <row r="27" spans="3:5" x14ac:dyDescent="0.25">
      <c r="C27" s="3"/>
      <c r="D27" s="3"/>
      <c r="E27" s="3"/>
    </row>
    <row r="28" spans="3:5" x14ac:dyDescent="0.25">
      <c r="C28" s="3"/>
      <c r="D28" s="3"/>
      <c r="E28" s="3"/>
    </row>
    <row r="29" spans="3:5" x14ac:dyDescent="0.25">
      <c r="C29" s="3"/>
      <c r="D29" s="3"/>
      <c r="E29" s="3"/>
    </row>
    <row r="30" spans="3:5" x14ac:dyDescent="0.25">
      <c r="C30" s="3"/>
      <c r="D30" s="3"/>
      <c r="E30" s="3"/>
    </row>
    <row r="31" spans="3:5" x14ac:dyDescent="0.25">
      <c r="C31" s="3"/>
      <c r="D31" s="3"/>
      <c r="E31" s="3"/>
    </row>
    <row r="32" spans="3:5" x14ac:dyDescent="0.25">
      <c r="C32" s="3"/>
      <c r="D32" s="3"/>
      <c r="E32" s="3"/>
    </row>
    <row r="33" spans="3:5" x14ac:dyDescent="0.25">
      <c r="C33" s="3"/>
      <c r="D33" s="3"/>
      <c r="E33" s="3"/>
    </row>
    <row r="34" spans="3:5" x14ac:dyDescent="0.25">
      <c r="C34" s="3"/>
      <c r="D34" s="3"/>
      <c r="E34" s="3"/>
    </row>
    <row r="35" spans="3:5" x14ac:dyDescent="0.25">
      <c r="C35" s="3"/>
      <c r="D35" s="3"/>
      <c r="E35" s="3"/>
    </row>
    <row r="36" spans="3:5" x14ac:dyDescent="0.25">
      <c r="C36" s="3"/>
      <c r="D36" s="3"/>
      <c r="E36" s="3"/>
    </row>
    <row r="37" spans="3:5" x14ac:dyDescent="0.25">
      <c r="C37" s="3"/>
      <c r="D37" s="3"/>
      <c r="E37" s="3"/>
    </row>
    <row r="38" spans="3:5" x14ac:dyDescent="0.25">
      <c r="C38" s="3"/>
      <c r="D38" s="3"/>
      <c r="E38" s="3"/>
    </row>
    <row r="39" spans="3:5" x14ac:dyDescent="0.25">
      <c r="C39" s="3"/>
      <c r="D39" s="3"/>
      <c r="E39" s="3"/>
    </row>
    <row r="40" spans="3:5" x14ac:dyDescent="0.25">
      <c r="C40" s="3"/>
      <c r="D40" s="3"/>
      <c r="E40" s="3"/>
    </row>
    <row r="41" spans="3:5" x14ac:dyDescent="0.25">
      <c r="C41" s="3"/>
      <c r="D41" s="3"/>
      <c r="E41" s="3"/>
    </row>
    <row r="42" spans="3:5" x14ac:dyDescent="0.25">
      <c r="C42" s="3"/>
      <c r="D42" s="3"/>
      <c r="E42" s="3"/>
    </row>
    <row r="43" spans="3:5" x14ac:dyDescent="0.25">
      <c r="C43" s="3"/>
      <c r="D43" s="3"/>
      <c r="E43" s="3"/>
    </row>
    <row r="44" spans="3:5" x14ac:dyDescent="0.25">
      <c r="C44" s="3"/>
      <c r="D44" s="3"/>
      <c r="E44" s="3"/>
    </row>
    <row r="45" spans="3:5" x14ac:dyDescent="0.25">
      <c r="C45" s="3"/>
      <c r="D45" s="3"/>
      <c r="E45" s="3"/>
    </row>
    <row r="46" spans="3:5" x14ac:dyDescent="0.25">
      <c r="C46" s="3"/>
      <c r="D46" s="3"/>
      <c r="E46" s="3"/>
    </row>
    <row r="47" spans="3:5" x14ac:dyDescent="0.25">
      <c r="C47" s="3"/>
      <c r="D47" s="3"/>
      <c r="E47" s="3"/>
    </row>
    <row r="48" spans="3:5" x14ac:dyDescent="0.25">
      <c r="C48" s="3"/>
      <c r="D48" s="3"/>
      <c r="E48" s="3"/>
    </row>
    <row r="49" spans="3:5" x14ac:dyDescent="0.25">
      <c r="C49" s="3"/>
      <c r="D49" s="3"/>
      <c r="E49" s="3"/>
    </row>
    <row r="50" spans="3:5" x14ac:dyDescent="0.25">
      <c r="C50" s="3"/>
      <c r="D50" s="3"/>
      <c r="E50" s="3"/>
    </row>
    <row r="51" spans="3:5" x14ac:dyDescent="0.25">
      <c r="C51" s="3"/>
      <c r="D51" s="3"/>
      <c r="E51" s="3"/>
    </row>
    <row r="52" spans="3:5" x14ac:dyDescent="0.25">
      <c r="C52" s="3"/>
      <c r="D52" s="3"/>
      <c r="E52" s="3"/>
    </row>
    <row r="53" spans="3:5" x14ac:dyDescent="0.25">
      <c r="C53" s="3"/>
      <c r="D53" s="3"/>
      <c r="E53" s="3"/>
    </row>
    <row r="54" spans="3:5" x14ac:dyDescent="0.25">
      <c r="C54" s="3"/>
      <c r="D54" s="3"/>
      <c r="E54" s="3"/>
    </row>
    <row r="55" spans="3:5" x14ac:dyDescent="0.25">
      <c r="C55" s="3"/>
      <c r="D55" s="3"/>
      <c r="E55" s="3"/>
    </row>
    <row r="56" spans="3:5" x14ac:dyDescent="0.25">
      <c r="C56" s="3"/>
      <c r="D56" s="3"/>
      <c r="E56" s="3"/>
    </row>
    <row r="57" spans="3:5" x14ac:dyDescent="0.25">
      <c r="C57" s="3"/>
      <c r="D57" s="3"/>
      <c r="E57" s="3"/>
    </row>
    <row r="58" spans="3:5" x14ac:dyDescent="0.25">
      <c r="C58" s="3"/>
      <c r="D58" s="3"/>
      <c r="E58" s="3"/>
    </row>
    <row r="59" spans="3:5" x14ac:dyDescent="0.25">
      <c r="C59" s="3"/>
      <c r="D59" s="3"/>
      <c r="E59" s="3"/>
    </row>
    <row r="60" spans="3:5" x14ac:dyDescent="0.25">
      <c r="C60" s="3"/>
      <c r="D60" s="3"/>
      <c r="E60" s="3"/>
    </row>
    <row r="61" spans="3:5" x14ac:dyDescent="0.25">
      <c r="C61" s="3"/>
      <c r="D61" s="3"/>
      <c r="E61" s="3"/>
    </row>
    <row r="62" spans="3:5" x14ac:dyDescent="0.25">
      <c r="C62" s="3"/>
      <c r="D62" s="3"/>
      <c r="E62" s="3"/>
    </row>
    <row r="63" spans="3:5" x14ac:dyDescent="0.25">
      <c r="C63" s="3"/>
      <c r="D63" s="3"/>
      <c r="E63" s="3"/>
    </row>
    <row r="64" spans="3:5" x14ac:dyDescent="0.25">
      <c r="C64" s="3"/>
      <c r="D64" s="3"/>
      <c r="E64" s="3"/>
    </row>
    <row r="65" spans="3:5" x14ac:dyDescent="0.25">
      <c r="C65" s="3"/>
      <c r="D65" s="3"/>
      <c r="E65" s="3"/>
    </row>
    <row r="66" spans="3:5" x14ac:dyDescent="0.25">
      <c r="C66" s="3"/>
      <c r="D66" s="3"/>
      <c r="E66" s="3"/>
    </row>
    <row r="67" spans="3:5" x14ac:dyDescent="0.25">
      <c r="C67" s="3"/>
      <c r="D67" s="3"/>
      <c r="E67" s="3"/>
    </row>
    <row r="68" spans="3:5" x14ac:dyDescent="0.25">
      <c r="C68" s="3"/>
      <c r="D68" s="3"/>
      <c r="E68" s="3"/>
    </row>
    <row r="69" spans="3:5" x14ac:dyDescent="0.25">
      <c r="C69" s="3"/>
      <c r="D69" s="3"/>
      <c r="E69" s="3"/>
    </row>
    <row r="70" spans="3:5" x14ac:dyDescent="0.25">
      <c r="C70" s="3"/>
      <c r="D70" s="3"/>
      <c r="E70" s="3"/>
    </row>
    <row r="71" spans="3:5" x14ac:dyDescent="0.25">
      <c r="C71" s="3"/>
      <c r="D71" s="3"/>
      <c r="E71" s="3"/>
    </row>
    <row r="72" spans="3:5" x14ac:dyDescent="0.25">
      <c r="C72" s="3"/>
      <c r="D72" s="3"/>
      <c r="E72" s="3"/>
    </row>
    <row r="73" spans="3:5" x14ac:dyDescent="0.25">
      <c r="C73" s="3"/>
      <c r="D73" s="3"/>
      <c r="E73" s="3"/>
    </row>
    <row r="74" spans="3:5" x14ac:dyDescent="0.25">
      <c r="C74" s="3"/>
      <c r="D74" s="3"/>
      <c r="E74" s="3"/>
    </row>
    <row r="75" spans="3:5" x14ac:dyDescent="0.25">
      <c r="C75" s="3"/>
      <c r="D75" s="3"/>
      <c r="E75" s="3"/>
    </row>
    <row r="76" spans="3:5" x14ac:dyDescent="0.25">
      <c r="C76" s="3"/>
      <c r="D76" s="3"/>
      <c r="E76" s="3"/>
    </row>
    <row r="77" spans="3:5" x14ac:dyDescent="0.25">
      <c r="C77" s="3"/>
      <c r="D77" s="3"/>
      <c r="E77" s="3"/>
    </row>
    <row r="78" spans="3:5" x14ac:dyDescent="0.25">
      <c r="C78" s="3"/>
      <c r="D78" s="3"/>
      <c r="E78" s="3"/>
    </row>
    <row r="79" spans="3:5" x14ac:dyDescent="0.25">
      <c r="C79" s="3"/>
      <c r="D79" s="3"/>
      <c r="E79" s="3"/>
    </row>
    <row r="80" spans="3:5" x14ac:dyDescent="0.25">
      <c r="C80" s="3"/>
      <c r="D80" s="3"/>
      <c r="E80" s="3"/>
    </row>
    <row r="81" spans="3:5" x14ac:dyDescent="0.25">
      <c r="C81" s="3"/>
      <c r="D81" s="3"/>
      <c r="E81" s="3"/>
    </row>
    <row r="82" spans="3:5" x14ac:dyDescent="0.25">
      <c r="C82" s="3"/>
      <c r="D82" s="3"/>
      <c r="E82" s="3"/>
    </row>
    <row r="83" spans="3:5" x14ac:dyDescent="0.25">
      <c r="C83" s="3"/>
      <c r="D83" s="3"/>
      <c r="E83" s="3"/>
    </row>
    <row r="84" spans="3:5" x14ac:dyDescent="0.25">
      <c r="C84" s="3"/>
      <c r="D84" s="3"/>
      <c r="E84" s="3"/>
    </row>
    <row r="85" spans="3:5" x14ac:dyDescent="0.25">
      <c r="C85" s="3"/>
      <c r="D85" s="3"/>
      <c r="E85" s="3"/>
    </row>
    <row r="86" spans="3:5" x14ac:dyDescent="0.25">
      <c r="C86" s="3"/>
      <c r="D86" s="3"/>
      <c r="E86" s="3"/>
    </row>
    <row r="87" spans="3:5" x14ac:dyDescent="0.25">
      <c r="C87" s="3"/>
      <c r="D87" s="3"/>
      <c r="E87" s="3"/>
    </row>
    <row r="88" spans="3:5" x14ac:dyDescent="0.25">
      <c r="C88" s="3"/>
      <c r="D88" s="3"/>
      <c r="E88" s="3"/>
    </row>
    <row r="89" spans="3:5" x14ac:dyDescent="0.25">
      <c r="C89" s="3"/>
      <c r="D89" s="3"/>
      <c r="E89" s="3"/>
    </row>
    <row r="90" spans="3:5" x14ac:dyDescent="0.25">
      <c r="C90" s="3"/>
      <c r="D90" s="3"/>
      <c r="E90" s="3"/>
    </row>
    <row r="91" spans="3:5" x14ac:dyDescent="0.25">
      <c r="C91" s="3"/>
      <c r="D91" s="3"/>
      <c r="E91" s="3"/>
    </row>
    <row r="92" spans="3:5" x14ac:dyDescent="0.25">
      <c r="C92" s="3"/>
      <c r="D92" s="3"/>
      <c r="E92" s="3"/>
    </row>
    <row r="93" spans="3:5" x14ac:dyDescent="0.25">
      <c r="C93" s="3"/>
      <c r="D93" s="3"/>
      <c r="E93" s="3"/>
    </row>
    <row r="94" spans="3:5" x14ac:dyDescent="0.25">
      <c r="C94" s="3"/>
      <c r="D94" s="3"/>
      <c r="E94" s="3"/>
    </row>
    <row r="95" spans="3:5" x14ac:dyDescent="0.25">
      <c r="C95" s="3"/>
      <c r="D95" s="3"/>
      <c r="E95" s="3"/>
    </row>
    <row r="96" spans="3:5" x14ac:dyDescent="0.25">
      <c r="C96" s="3"/>
      <c r="D96" s="3"/>
      <c r="E96" s="3"/>
    </row>
    <row r="97" spans="3:5" x14ac:dyDescent="0.25">
      <c r="C97" s="3"/>
      <c r="D97" s="3"/>
      <c r="E97" s="3"/>
    </row>
    <row r="98" spans="3:5" x14ac:dyDescent="0.25">
      <c r="C98" s="3"/>
      <c r="D98" s="3"/>
      <c r="E98" s="3"/>
    </row>
    <row r="99" spans="3:5" x14ac:dyDescent="0.25">
      <c r="C99" s="3"/>
      <c r="D99" s="3"/>
      <c r="E99" s="3"/>
    </row>
    <row r="100" spans="3:5" x14ac:dyDescent="0.25">
      <c r="C100" s="3"/>
      <c r="D100" s="3"/>
      <c r="E100" s="3"/>
    </row>
    <row r="101" spans="3:5" x14ac:dyDescent="0.25">
      <c r="C101" s="3"/>
      <c r="D101" s="3"/>
      <c r="E101" s="3"/>
    </row>
    <row r="102" spans="3:5" x14ac:dyDescent="0.25">
      <c r="C102" s="3"/>
      <c r="D102" s="3"/>
      <c r="E102" s="3"/>
    </row>
    <row r="103" spans="3:5" x14ac:dyDescent="0.25">
      <c r="C103" s="3"/>
      <c r="D103" s="3"/>
      <c r="E103" s="3"/>
    </row>
    <row r="104" spans="3:5" x14ac:dyDescent="0.25">
      <c r="C104" s="3"/>
      <c r="D104" s="3"/>
      <c r="E104" s="3"/>
    </row>
    <row r="105" spans="3:5" x14ac:dyDescent="0.25">
      <c r="C105" s="3"/>
      <c r="D105" s="3"/>
      <c r="E105" s="3"/>
    </row>
    <row r="106" spans="3:5" x14ac:dyDescent="0.25">
      <c r="C106" s="3"/>
      <c r="D106" s="3"/>
      <c r="E106" s="3"/>
    </row>
    <row r="107" spans="3:5" x14ac:dyDescent="0.25">
      <c r="C107" s="3"/>
      <c r="D107" s="3"/>
      <c r="E107" s="3"/>
    </row>
    <row r="108" spans="3:5" x14ac:dyDescent="0.25">
      <c r="C108" s="3"/>
      <c r="D108" s="3"/>
      <c r="E108" s="3"/>
    </row>
    <row r="109" spans="3:5" x14ac:dyDescent="0.25">
      <c r="C109" s="3"/>
      <c r="D109" s="3"/>
      <c r="E109" s="3"/>
    </row>
    <row r="110" spans="3:5" x14ac:dyDescent="0.25">
      <c r="C110" s="3"/>
      <c r="D110" s="3"/>
      <c r="E110" s="3"/>
    </row>
    <row r="111" spans="3:5" x14ac:dyDescent="0.25">
      <c r="C111" s="3"/>
      <c r="D111" s="3"/>
      <c r="E111" s="3"/>
    </row>
    <row r="112" spans="3:5" x14ac:dyDescent="0.25">
      <c r="C112" s="3"/>
      <c r="D112" s="3"/>
      <c r="E112" s="3"/>
    </row>
    <row r="113" spans="3:5" x14ac:dyDescent="0.25">
      <c r="C113" s="3"/>
      <c r="D113" s="3"/>
      <c r="E113" s="3"/>
    </row>
    <row r="114" spans="3:5" x14ac:dyDescent="0.25">
      <c r="C114" s="3"/>
      <c r="D114" s="3"/>
      <c r="E114" s="3"/>
    </row>
    <row r="115" spans="3:5" x14ac:dyDescent="0.25">
      <c r="C115" s="3"/>
      <c r="D115" s="3"/>
      <c r="E115" s="3"/>
    </row>
    <row r="116" spans="3:5" x14ac:dyDescent="0.25">
      <c r="C116" s="3"/>
      <c r="D116" s="3"/>
      <c r="E116" s="3"/>
    </row>
    <row r="117" spans="3:5" x14ac:dyDescent="0.25">
      <c r="C117" s="3"/>
      <c r="D117" s="3"/>
      <c r="E117" s="3"/>
    </row>
    <row r="118" spans="3:5" x14ac:dyDescent="0.25">
      <c r="C118" s="3"/>
      <c r="D118" s="3"/>
      <c r="E118" s="3"/>
    </row>
    <row r="119" spans="3:5" x14ac:dyDescent="0.25">
      <c r="C119" s="3"/>
      <c r="D119" s="3"/>
      <c r="E119" s="3"/>
    </row>
    <row r="120" spans="3:5" x14ac:dyDescent="0.25">
      <c r="C120" s="3"/>
      <c r="D120" s="3"/>
      <c r="E120" s="3"/>
    </row>
    <row r="121" spans="3:5" x14ac:dyDescent="0.25">
      <c r="C121" s="3"/>
      <c r="D121" s="3"/>
      <c r="E121" s="3"/>
    </row>
    <row r="122" spans="3:5" x14ac:dyDescent="0.25">
      <c r="C122" s="3"/>
      <c r="D122" s="3"/>
      <c r="E122" s="3"/>
    </row>
    <row r="123" spans="3:5" x14ac:dyDescent="0.25">
      <c r="C123" s="3"/>
      <c r="D123" s="3"/>
      <c r="E123" s="3"/>
    </row>
    <row r="124" spans="3:5" x14ac:dyDescent="0.25">
      <c r="C124" s="3"/>
      <c r="D124" s="3"/>
      <c r="E124" s="3"/>
    </row>
    <row r="125" spans="3:5" x14ac:dyDescent="0.25">
      <c r="C125" s="3"/>
      <c r="D125" s="3"/>
      <c r="E125" s="3"/>
    </row>
    <row r="126" spans="3:5" x14ac:dyDescent="0.25">
      <c r="C126" s="3"/>
      <c r="D126" s="3"/>
      <c r="E126" s="3"/>
    </row>
    <row r="127" spans="3:5" x14ac:dyDescent="0.25">
      <c r="C127" s="3"/>
      <c r="D127" s="3"/>
      <c r="E127" s="3"/>
    </row>
    <row r="128" spans="3:5" x14ac:dyDescent="0.25">
      <c r="C128" s="3"/>
      <c r="D128" s="3"/>
      <c r="E128" s="3"/>
    </row>
    <row r="129" spans="3:5" x14ac:dyDescent="0.25">
      <c r="C129" s="3"/>
      <c r="D129" s="3"/>
      <c r="E129" s="3"/>
    </row>
    <row r="130" spans="3:5" x14ac:dyDescent="0.25">
      <c r="C130" s="3"/>
      <c r="D130" s="3"/>
      <c r="E130" s="3"/>
    </row>
    <row r="131" spans="3:5" x14ac:dyDescent="0.25">
      <c r="C131" s="3"/>
      <c r="D131" s="3"/>
      <c r="E131" s="3"/>
    </row>
    <row r="132" spans="3:5" x14ac:dyDescent="0.25">
      <c r="C132" s="3"/>
      <c r="D132" s="3"/>
      <c r="E132" s="3"/>
    </row>
    <row r="133" spans="3:5" x14ac:dyDescent="0.25">
      <c r="C133" s="3"/>
      <c r="D133" s="3"/>
      <c r="E133" s="3"/>
    </row>
    <row r="134" spans="3:5" x14ac:dyDescent="0.25">
      <c r="C134" s="3"/>
      <c r="D134" s="3"/>
      <c r="E134" s="3"/>
    </row>
    <row r="135" spans="3:5" x14ac:dyDescent="0.25">
      <c r="C135" s="3"/>
      <c r="D135" s="3"/>
      <c r="E135" s="3"/>
    </row>
    <row r="136" spans="3:5" x14ac:dyDescent="0.25">
      <c r="C136" s="3"/>
      <c r="D136" s="3"/>
      <c r="E136" s="3"/>
    </row>
    <row r="137" spans="3:5" x14ac:dyDescent="0.25">
      <c r="C137" s="3"/>
      <c r="D137" s="3"/>
      <c r="E137" s="3"/>
    </row>
    <row r="138" spans="3:5" x14ac:dyDescent="0.25">
      <c r="C138" s="3"/>
      <c r="D138" s="3"/>
      <c r="E138" s="3"/>
    </row>
    <row r="139" spans="3:5" x14ac:dyDescent="0.25">
      <c r="C139" s="3"/>
      <c r="D139" s="3"/>
      <c r="E139" s="3"/>
    </row>
    <row r="140" spans="3:5" x14ac:dyDescent="0.25">
      <c r="C140" s="3"/>
      <c r="D140" s="3"/>
      <c r="E140" s="3"/>
    </row>
    <row r="141" spans="3:5" x14ac:dyDescent="0.25">
      <c r="C141" s="3"/>
      <c r="D141" s="3"/>
      <c r="E141" s="3"/>
    </row>
    <row r="142" spans="3:5" x14ac:dyDescent="0.25">
      <c r="C142" s="3"/>
      <c r="D142" s="3"/>
      <c r="E142" s="3"/>
    </row>
    <row r="143" spans="3:5" x14ac:dyDescent="0.25">
      <c r="C143" s="3"/>
      <c r="D143" s="3"/>
      <c r="E143" s="3"/>
    </row>
    <row r="144" spans="3:5" x14ac:dyDescent="0.25">
      <c r="C144" s="3"/>
      <c r="D144" s="3"/>
      <c r="E144" s="3"/>
    </row>
    <row r="145" spans="3:5" x14ac:dyDescent="0.25">
      <c r="C145" s="3"/>
      <c r="D145" s="3"/>
      <c r="E145" s="3"/>
    </row>
    <row r="146" spans="3:5" x14ac:dyDescent="0.25">
      <c r="C146" s="3"/>
      <c r="D146" s="3"/>
      <c r="E146" s="3"/>
    </row>
    <row r="147" spans="3:5" x14ac:dyDescent="0.25">
      <c r="C147" s="3"/>
      <c r="D147" s="3"/>
      <c r="E147" s="3"/>
    </row>
    <row r="148" spans="3:5" x14ac:dyDescent="0.25">
      <c r="C148" s="3"/>
      <c r="D148" s="3"/>
      <c r="E148" s="3"/>
    </row>
    <row r="149" spans="3:5" x14ac:dyDescent="0.25">
      <c r="C149" s="3"/>
      <c r="D149" s="3"/>
      <c r="E149" s="3"/>
    </row>
    <row r="150" spans="3:5" x14ac:dyDescent="0.25">
      <c r="C150" s="3"/>
      <c r="D150" s="3"/>
      <c r="E150" s="3"/>
    </row>
    <row r="151" spans="3:5" x14ac:dyDescent="0.25">
      <c r="C151" s="3"/>
      <c r="D151" s="3"/>
      <c r="E151" s="3"/>
    </row>
    <row r="152" spans="3:5" x14ac:dyDescent="0.25">
      <c r="C152" s="3"/>
      <c r="D152" s="3"/>
      <c r="E152" s="3"/>
    </row>
    <row r="153" spans="3:5" x14ac:dyDescent="0.25">
      <c r="C153" s="3"/>
      <c r="D153" s="3"/>
      <c r="E153" s="3"/>
    </row>
    <row r="154" spans="3:5" x14ac:dyDescent="0.25">
      <c r="C154" s="3"/>
      <c r="D154" s="3"/>
      <c r="E154" s="3"/>
    </row>
    <row r="155" spans="3:5" x14ac:dyDescent="0.25">
      <c r="C155" s="3"/>
      <c r="D155" s="3"/>
      <c r="E155" s="3"/>
    </row>
    <row r="156" spans="3:5" x14ac:dyDescent="0.25">
      <c r="C156" s="3"/>
      <c r="D156" s="3"/>
      <c r="E156" s="3"/>
    </row>
    <row r="157" spans="3:5" x14ac:dyDescent="0.25">
      <c r="C157" s="3"/>
      <c r="D157" s="3"/>
      <c r="E157" s="3"/>
    </row>
    <row r="158" spans="3:5" x14ac:dyDescent="0.25">
      <c r="C158" s="3"/>
      <c r="D158" s="3"/>
      <c r="E158" s="3"/>
    </row>
    <row r="159" spans="3:5" x14ac:dyDescent="0.25">
      <c r="C159" s="3"/>
      <c r="D159" s="3"/>
      <c r="E159" s="3"/>
    </row>
    <row r="160" spans="3:5" x14ac:dyDescent="0.25">
      <c r="C160" s="3"/>
      <c r="D160" s="3"/>
      <c r="E160" s="3"/>
    </row>
    <row r="161" spans="3:5" x14ac:dyDescent="0.25">
      <c r="C161" s="3"/>
      <c r="D161" s="3"/>
      <c r="E161" s="3"/>
    </row>
    <row r="162" spans="3:5" x14ac:dyDescent="0.25">
      <c r="C162" s="3"/>
      <c r="D162" s="3"/>
      <c r="E162" s="3"/>
    </row>
    <row r="163" spans="3:5" x14ac:dyDescent="0.25">
      <c r="C163" s="3"/>
      <c r="D163" s="3"/>
      <c r="E163" s="3"/>
    </row>
    <row r="164" spans="3:5" x14ac:dyDescent="0.25">
      <c r="C164" s="3"/>
      <c r="D164" s="3"/>
      <c r="E164" s="3"/>
    </row>
    <row r="165" spans="3:5" x14ac:dyDescent="0.25">
      <c r="C165" s="3"/>
      <c r="D165" s="3"/>
      <c r="E165" s="3"/>
    </row>
    <row r="166" spans="3:5" x14ac:dyDescent="0.25">
      <c r="C166" s="3"/>
      <c r="D166" s="3"/>
      <c r="E166" s="3"/>
    </row>
    <row r="167" spans="3:5" x14ac:dyDescent="0.25">
      <c r="C167" s="3"/>
      <c r="D167" s="3"/>
      <c r="E167" s="3"/>
    </row>
    <row r="168" spans="3:5" x14ac:dyDescent="0.25">
      <c r="C168" s="3"/>
      <c r="D168" s="3"/>
      <c r="E168" s="3"/>
    </row>
    <row r="169" spans="3:5" x14ac:dyDescent="0.25">
      <c r="C169" s="3"/>
      <c r="D169" s="3"/>
      <c r="E169" s="3"/>
    </row>
    <row r="170" spans="3:5" x14ac:dyDescent="0.25">
      <c r="C170" s="3"/>
      <c r="D170" s="3"/>
      <c r="E170" s="3"/>
    </row>
    <row r="171" spans="3:5" x14ac:dyDescent="0.25">
      <c r="C171" s="3"/>
      <c r="D171" s="3"/>
      <c r="E171" s="3"/>
    </row>
    <row r="172" spans="3:5" x14ac:dyDescent="0.25">
      <c r="C172" s="3"/>
      <c r="D172" s="3"/>
      <c r="E172" s="3"/>
    </row>
    <row r="173" spans="3:5" x14ac:dyDescent="0.25">
      <c r="C173" s="3"/>
      <c r="D173" s="3"/>
      <c r="E173" s="3"/>
    </row>
    <row r="174" spans="3:5" x14ac:dyDescent="0.25">
      <c r="C174" s="3"/>
      <c r="D174" s="3"/>
      <c r="E174" s="3"/>
    </row>
    <row r="175" spans="3:5" x14ac:dyDescent="0.25">
      <c r="C175" s="3"/>
      <c r="D175" s="3"/>
      <c r="E175" s="3"/>
    </row>
    <row r="176" spans="3:5" x14ac:dyDescent="0.25">
      <c r="C176" s="3"/>
      <c r="D176" s="3"/>
      <c r="E176" s="3"/>
    </row>
    <row r="177" spans="3:5" x14ac:dyDescent="0.25">
      <c r="C177" s="3"/>
      <c r="D177" s="3"/>
      <c r="E177" s="3"/>
    </row>
    <row r="178" spans="3:5" x14ac:dyDescent="0.25">
      <c r="C178" s="3"/>
      <c r="D178" s="3"/>
      <c r="E178" s="3"/>
    </row>
    <row r="179" spans="3:5" x14ac:dyDescent="0.25">
      <c r="C179" s="3"/>
      <c r="D179" s="3"/>
      <c r="E179" s="3"/>
    </row>
    <row r="180" spans="3:5" x14ac:dyDescent="0.25">
      <c r="C180" s="3"/>
      <c r="D180" s="3"/>
      <c r="E180" s="3"/>
    </row>
    <row r="181" spans="3:5" x14ac:dyDescent="0.25">
      <c r="C181" s="3"/>
      <c r="D181" s="3"/>
      <c r="E181" s="3"/>
    </row>
    <row r="182" spans="3:5" x14ac:dyDescent="0.25">
      <c r="C182" s="3"/>
      <c r="D182" s="3"/>
      <c r="E182" s="3"/>
    </row>
    <row r="183" spans="3:5" x14ac:dyDescent="0.25">
      <c r="C183" s="3"/>
      <c r="D183" s="3"/>
      <c r="E183" s="3"/>
    </row>
    <row r="184" spans="3:5" x14ac:dyDescent="0.25">
      <c r="C184" s="3"/>
      <c r="D184" s="3"/>
      <c r="E184" s="3"/>
    </row>
    <row r="185" spans="3:5" x14ac:dyDescent="0.25">
      <c r="C185" s="3"/>
      <c r="D185" s="3"/>
      <c r="E185" s="3"/>
    </row>
    <row r="186" spans="3:5" x14ac:dyDescent="0.25">
      <c r="C186" s="3"/>
      <c r="D186" s="3"/>
      <c r="E186" s="3"/>
    </row>
    <row r="187" spans="3:5" x14ac:dyDescent="0.25">
      <c r="C187" s="3"/>
      <c r="D187" s="3"/>
      <c r="E187" s="3"/>
    </row>
    <row r="188" spans="3:5" x14ac:dyDescent="0.25">
      <c r="C188" s="3"/>
      <c r="D188" s="3"/>
      <c r="E188" s="3"/>
    </row>
    <row r="189" spans="3:5" x14ac:dyDescent="0.25">
      <c r="C189" s="3"/>
      <c r="D189" s="3"/>
      <c r="E189" s="3"/>
    </row>
    <row r="190" spans="3:5" x14ac:dyDescent="0.25">
      <c r="C190" s="3"/>
      <c r="D190" s="3"/>
      <c r="E190" s="3"/>
    </row>
    <row r="191" spans="3:5" x14ac:dyDescent="0.25">
      <c r="C191" s="3"/>
      <c r="D191" s="3"/>
      <c r="E191" s="3"/>
    </row>
    <row r="192" spans="3:5" x14ac:dyDescent="0.25">
      <c r="C192" s="3"/>
      <c r="D192" s="3"/>
      <c r="E192" s="3"/>
    </row>
    <row r="193" spans="3:5" x14ac:dyDescent="0.25">
      <c r="C193" s="3"/>
      <c r="D193" s="3"/>
      <c r="E193" s="3"/>
    </row>
    <row r="194" spans="3:5" x14ac:dyDescent="0.25">
      <c r="C194" s="3"/>
      <c r="D194" s="3"/>
      <c r="E194" s="3"/>
    </row>
    <row r="195" spans="3:5" x14ac:dyDescent="0.25">
      <c r="C195" s="3"/>
      <c r="D195" s="3"/>
      <c r="E195" s="3"/>
    </row>
    <row r="196" spans="3:5" x14ac:dyDescent="0.25">
      <c r="C196" s="3"/>
      <c r="D196" s="3"/>
      <c r="E196" s="3"/>
    </row>
    <row r="197" spans="3:5" x14ac:dyDescent="0.25">
      <c r="C197" s="3"/>
      <c r="D197" s="3"/>
      <c r="E197" s="3"/>
    </row>
    <row r="198" spans="3:5" x14ac:dyDescent="0.25">
      <c r="C198" s="3"/>
      <c r="D198" s="3"/>
      <c r="E198" s="3"/>
    </row>
    <row r="199" spans="3:5" x14ac:dyDescent="0.25">
      <c r="C199" s="3"/>
      <c r="D199" s="3"/>
      <c r="E199" s="3"/>
    </row>
    <row r="200" spans="3:5" x14ac:dyDescent="0.25">
      <c r="C200" s="3"/>
      <c r="D200" s="3"/>
      <c r="E200" s="3"/>
    </row>
    <row r="201" spans="3:5" x14ac:dyDescent="0.25">
      <c r="C201" s="3"/>
      <c r="D201" s="3"/>
      <c r="E201" s="3"/>
    </row>
    <row r="202" spans="3:5" x14ac:dyDescent="0.25">
      <c r="C202" s="3"/>
      <c r="D202" s="3"/>
      <c r="E202" s="3"/>
    </row>
    <row r="203" spans="3:5" x14ac:dyDescent="0.25">
      <c r="C203" s="3"/>
      <c r="D203" s="3"/>
      <c r="E203" s="3"/>
    </row>
    <row r="204" spans="3:5" x14ac:dyDescent="0.25">
      <c r="C204" s="3"/>
      <c r="D204" s="3"/>
      <c r="E204" s="3"/>
    </row>
    <row r="205" spans="3:5" x14ac:dyDescent="0.25">
      <c r="C205" s="3"/>
      <c r="D205" s="3"/>
      <c r="E205" s="3"/>
    </row>
    <row r="206" spans="3:5" x14ac:dyDescent="0.25">
      <c r="C206" s="3"/>
      <c r="D206" s="3"/>
      <c r="E206" s="3"/>
    </row>
    <row r="207" spans="3:5" x14ac:dyDescent="0.25">
      <c r="C207" s="3"/>
      <c r="D207" s="3"/>
      <c r="E207" s="3"/>
    </row>
    <row r="208" spans="3:5" x14ac:dyDescent="0.25">
      <c r="C208" s="3"/>
      <c r="D208" s="3"/>
      <c r="E208" s="3"/>
    </row>
    <row r="209" spans="3:5" x14ac:dyDescent="0.25">
      <c r="C209" s="3"/>
      <c r="D209" s="3"/>
      <c r="E209" s="3"/>
    </row>
    <row r="210" spans="3:5" x14ac:dyDescent="0.25">
      <c r="C210" s="3"/>
      <c r="D210" s="3"/>
      <c r="E210" s="3"/>
    </row>
    <row r="211" spans="3:5" x14ac:dyDescent="0.25">
      <c r="C211" s="3"/>
      <c r="D211" s="3"/>
      <c r="E211" s="3"/>
    </row>
    <row r="212" spans="3:5" x14ac:dyDescent="0.25">
      <c r="C212" s="3"/>
      <c r="D212" s="3"/>
      <c r="E212" s="3"/>
    </row>
    <row r="213" spans="3:5" x14ac:dyDescent="0.25">
      <c r="C213" s="3"/>
      <c r="D213" s="3"/>
      <c r="E213" s="3"/>
    </row>
    <row r="214" spans="3:5" x14ac:dyDescent="0.25">
      <c r="C214" s="3"/>
      <c r="D214" s="3"/>
      <c r="E214" s="3"/>
    </row>
    <row r="215" spans="3:5" x14ac:dyDescent="0.25">
      <c r="C215" s="3"/>
      <c r="D215" s="3"/>
      <c r="E215" s="3"/>
    </row>
    <row r="216" spans="3:5" x14ac:dyDescent="0.25">
      <c r="C216" s="3"/>
      <c r="D216" s="3"/>
      <c r="E216" s="3"/>
    </row>
    <row r="217" spans="3:5" x14ac:dyDescent="0.25">
      <c r="C217" s="3"/>
      <c r="D217" s="3"/>
      <c r="E217" s="3"/>
    </row>
    <row r="218" spans="3:5" x14ac:dyDescent="0.25">
      <c r="C218" s="3"/>
      <c r="D218" s="3"/>
      <c r="E218" s="3"/>
    </row>
    <row r="219" spans="3:5" x14ac:dyDescent="0.25">
      <c r="C219" s="3"/>
      <c r="D219" s="3"/>
      <c r="E219" s="3"/>
    </row>
    <row r="220" spans="3:5" x14ac:dyDescent="0.25">
      <c r="C220" s="3"/>
      <c r="D220" s="3"/>
      <c r="E220" s="3"/>
    </row>
    <row r="221" spans="3:5" x14ac:dyDescent="0.25">
      <c r="C221" s="3"/>
      <c r="D221" s="3"/>
      <c r="E221" s="3"/>
    </row>
    <row r="222" spans="3:5" x14ac:dyDescent="0.25">
      <c r="C222" s="3"/>
      <c r="D222" s="3"/>
      <c r="E222" s="3"/>
    </row>
    <row r="223" spans="3:5" x14ac:dyDescent="0.25">
      <c r="C223" s="3"/>
      <c r="D223" s="3"/>
      <c r="E223" s="3"/>
    </row>
    <row r="224" spans="3:5" x14ac:dyDescent="0.25">
      <c r="C224" s="3"/>
      <c r="D224" s="3"/>
      <c r="E224" s="3"/>
    </row>
    <row r="225" spans="3:5" x14ac:dyDescent="0.25">
      <c r="C225" s="3"/>
      <c r="D225" s="3"/>
      <c r="E225" s="3"/>
    </row>
    <row r="226" spans="3:5" x14ac:dyDescent="0.25">
      <c r="C226" s="3"/>
      <c r="D226" s="3"/>
      <c r="E226" s="3"/>
    </row>
    <row r="227" spans="3:5" x14ac:dyDescent="0.25">
      <c r="C227" s="3"/>
      <c r="D227" s="3"/>
      <c r="E227" s="3"/>
    </row>
    <row r="228" spans="3:5" x14ac:dyDescent="0.25">
      <c r="C228" s="3"/>
      <c r="D228" s="3"/>
      <c r="E228" s="3"/>
    </row>
    <row r="229" spans="3:5" x14ac:dyDescent="0.25">
      <c r="C229" s="3"/>
      <c r="D229" s="3"/>
      <c r="E229" s="3"/>
    </row>
    <row r="230" spans="3:5" x14ac:dyDescent="0.25">
      <c r="C230" s="3"/>
      <c r="D230" s="3"/>
      <c r="E230" s="3"/>
    </row>
    <row r="231" spans="3:5" x14ac:dyDescent="0.25">
      <c r="C231" s="3"/>
      <c r="D231" s="3"/>
      <c r="E231" s="3"/>
    </row>
    <row r="232" spans="3:5" x14ac:dyDescent="0.25">
      <c r="C232" s="3"/>
      <c r="D232" s="3"/>
      <c r="E232" s="3"/>
    </row>
    <row r="233" spans="3:5" x14ac:dyDescent="0.25">
      <c r="C233" s="3"/>
      <c r="D233" s="3"/>
      <c r="E233" s="3"/>
    </row>
    <row r="234" spans="3:5" x14ac:dyDescent="0.25">
      <c r="C234" s="3"/>
      <c r="D234" s="3"/>
      <c r="E234" s="3"/>
    </row>
    <row r="235" spans="3:5" x14ac:dyDescent="0.25">
      <c r="C235" s="3"/>
      <c r="D235" s="3"/>
      <c r="E235" s="3"/>
    </row>
    <row r="236" spans="3:5" x14ac:dyDescent="0.25">
      <c r="C236" s="3"/>
      <c r="D236" s="3"/>
      <c r="E236" s="3"/>
    </row>
    <row r="237" spans="3:5" x14ac:dyDescent="0.25">
      <c r="C237" s="3"/>
      <c r="D237" s="3"/>
      <c r="E237" s="3"/>
    </row>
    <row r="238" spans="3:5" x14ac:dyDescent="0.25">
      <c r="C238" s="3"/>
      <c r="D238" s="3"/>
      <c r="E238" s="3"/>
    </row>
    <row r="239" spans="3:5" x14ac:dyDescent="0.25">
      <c r="C239" s="3"/>
      <c r="D239" s="3"/>
      <c r="E239" s="3"/>
    </row>
    <row r="240" spans="3:5" x14ac:dyDescent="0.25">
      <c r="C240" s="3"/>
      <c r="D240" s="3"/>
      <c r="E240" s="3"/>
    </row>
    <row r="241" spans="3:5" x14ac:dyDescent="0.25">
      <c r="C241" s="3"/>
      <c r="D241" s="3"/>
      <c r="E241" s="3"/>
    </row>
    <row r="242" spans="3:5" x14ac:dyDescent="0.25">
      <c r="C242" s="3"/>
      <c r="D242" s="3"/>
      <c r="E242" s="3"/>
    </row>
    <row r="243" spans="3:5" x14ac:dyDescent="0.25">
      <c r="C243" s="3"/>
      <c r="D243" s="3"/>
      <c r="E243" s="3"/>
    </row>
    <row r="244" spans="3:5" x14ac:dyDescent="0.25">
      <c r="C244" s="3"/>
      <c r="D244" s="3"/>
      <c r="E244" s="3"/>
    </row>
    <row r="245" spans="3:5" x14ac:dyDescent="0.25">
      <c r="C245" s="3"/>
      <c r="D245" s="3"/>
      <c r="E245" s="3"/>
    </row>
    <row r="246" spans="3:5" x14ac:dyDescent="0.25">
      <c r="C246" s="3"/>
      <c r="D246" s="3"/>
      <c r="E246" s="3"/>
    </row>
    <row r="247" spans="3:5" x14ac:dyDescent="0.25">
      <c r="C247" s="3"/>
      <c r="D247" s="3"/>
      <c r="E247" s="3"/>
    </row>
    <row r="248" spans="3:5" x14ac:dyDescent="0.25">
      <c r="C248" s="3"/>
      <c r="D248" s="3"/>
      <c r="E248" s="3"/>
    </row>
    <row r="249" spans="3:5" x14ac:dyDescent="0.25">
      <c r="C249" s="3"/>
      <c r="D249" s="3"/>
      <c r="E249" s="3"/>
    </row>
    <row r="250" spans="3:5" x14ac:dyDescent="0.25">
      <c r="C250" s="3"/>
      <c r="D250" s="3"/>
      <c r="E250" s="3"/>
    </row>
    <row r="251" spans="3:5" x14ac:dyDescent="0.25">
      <c r="C251" s="3"/>
      <c r="D251" s="3"/>
      <c r="E251" s="3"/>
    </row>
    <row r="252" spans="3:5" x14ac:dyDescent="0.25">
      <c r="C252" s="3"/>
      <c r="D252" s="3"/>
      <c r="E252" s="3"/>
    </row>
    <row r="253" spans="3:5" x14ac:dyDescent="0.25">
      <c r="C253" s="3"/>
      <c r="D253" s="3"/>
      <c r="E253" s="3"/>
    </row>
    <row r="254" spans="3:5" x14ac:dyDescent="0.25">
      <c r="C254" s="3"/>
      <c r="D254" s="3"/>
      <c r="E254" s="3"/>
    </row>
    <row r="255" spans="3:5" x14ac:dyDescent="0.25">
      <c r="C255" s="3"/>
      <c r="D255" s="3"/>
      <c r="E255" s="3"/>
    </row>
    <row r="256" spans="3:5" x14ac:dyDescent="0.25">
      <c r="C256" s="3"/>
      <c r="D256" s="3"/>
      <c r="E256" s="3"/>
    </row>
    <row r="257" spans="3:5" x14ac:dyDescent="0.25">
      <c r="C257" s="3"/>
      <c r="D257" s="3"/>
      <c r="E257" s="3"/>
    </row>
    <row r="258" spans="3:5" x14ac:dyDescent="0.25">
      <c r="C258" s="3"/>
      <c r="D258" s="3"/>
      <c r="E258" s="3"/>
    </row>
    <row r="259" spans="3:5" x14ac:dyDescent="0.25">
      <c r="C259" s="3"/>
      <c r="D259" s="3"/>
      <c r="E259" s="3"/>
    </row>
    <row r="260" spans="3:5" x14ac:dyDescent="0.25">
      <c r="C260" s="3"/>
      <c r="D260" s="3"/>
      <c r="E260" s="3"/>
    </row>
    <row r="261" spans="3:5" x14ac:dyDescent="0.25">
      <c r="C261" s="3"/>
      <c r="D261" s="3"/>
      <c r="E261" s="3"/>
    </row>
    <row r="262" spans="3:5" x14ac:dyDescent="0.25">
      <c r="C262" s="3"/>
      <c r="D262" s="3"/>
      <c r="E262" s="3"/>
    </row>
    <row r="263" spans="3:5" x14ac:dyDescent="0.25">
      <c r="C263" s="3"/>
      <c r="D263" s="3"/>
      <c r="E263" s="3"/>
    </row>
    <row r="264" spans="3:5" x14ac:dyDescent="0.25">
      <c r="C264" s="3"/>
      <c r="D264" s="3"/>
      <c r="E264" s="3"/>
    </row>
    <row r="265" spans="3:5" x14ac:dyDescent="0.25">
      <c r="C265" s="3"/>
      <c r="D265" s="3"/>
      <c r="E265" s="3"/>
    </row>
    <row r="266" spans="3:5" x14ac:dyDescent="0.25">
      <c r="C266" s="3"/>
      <c r="D266" s="3"/>
      <c r="E266" s="3"/>
    </row>
    <row r="267" spans="3:5" x14ac:dyDescent="0.25">
      <c r="C267" s="3"/>
      <c r="D267" s="3"/>
      <c r="E267" s="3"/>
    </row>
    <row r="268" spans="3:5" x14ac:dyDescent="0.25">
      <c r="C268" s="3"/>
      <c r="D268" s="3"/>
      <c r="E268" s="3"/>
    </row>
    <row r="269" spans="3:5" x14ac:dyDescent="0.25">
      <c r="C269" s="3"/>
      <c r="D269" s="3"/>
      <c r="E269" s="3"/>
    </row>
    <row r="270" spans="3:5" x14ac:dyDescent="0.25">
      <c r="C270" s="3"/>
      <c r="D270" s="3"/>
      <c r="E270" s="3"/>
    </row>
    <row r="271" spans="3:5" x14ac:dyDescent="0.25">
      <c r="C271" s="3"/>
      <c r="D271" s="3"/>
      <c r="E271" s="3"/>
    </row>
    <row r="272" spans="3:5" x14ac:dyDescent="0.25">
      <c r="C272" s="3"/>
      <c r="D272" s="3"/>
      <c r="E272" s="3"/>
    </row>
    <row r="273" spans="3:5" x14ac:dyDescent="0.25">
      <c r="C273" s="3"/>
      <c r="D273" s="3"/>
      <c r="E273" s="3"/>
    </row>
    <row r="274" spans="3:5" x14ac:dyDescent="0.25">
      <c r="C274" s="3"/>
      <c r="D274" s="3"/>
      <c r="E274" s="3"/>
    </row>
    <row r="275" spans="3:5" x14ac:dyDescent="0.25">
      <c r="C275" s="3"/>
      <c r="D275" s="3"/>
      <c r="E275" s="3"/>
    </row>
    <row r="276" spans="3:5" x14ac:dyDescent="0.25">
      <c r="C276" s="3"/>
      <c r="D276" s="3"/>
      <c r="E276" s="3"/>
    </row>
    <row r="277" spans="3:5" x14ac:dyDescent="0.25">
      <c r="C277" s="3"/>
      <c r="D277" s="3"/>
      <c r="E277" s="3"/>
    </row>
    <row r="278" spans="3:5" x14ac:dyDescent="0.25">
      <c r="C278" s="3"/>
      <c r="D278" s="3"/>
      <c r="E278" s="3"/>
    </row>
    <row r="279" spans="3:5" x14ac:dyDescent="0.25">
      <c r="C279" s="3"/>
      <c r="D279" s="3"/>
      <c r="E279" s="3"/>
    </row>
    <row r="280" spans="3:5" x14ac:dyDescent="0.25">
      <c r="C280" s="3"/>
      <c r="D280" s="3"/>
      <c r="E280" s="3"/>
    </row>
    <row r="281" spans="3:5" x14ac:dyDescent="0.25">
      <c r="C281" s="3"/>
      <c r="D281" s="3"/>
      <c r="E281" s="3"/>
    </row>
    <row r="282" spans="3:5" x14ac:dyDescent="0.25">
      <c r="C282" s="3"/>
      <c r="D282" s="3"/>
      <c r="E282" s="3"/>
    </row>
    <row r="283" spans="3:5" x14ac:dyDescent="0.25">
      <c r="C283" s="3"/>
      <c r="D283" s="3"/>
      <c r="E283" s="3"/>
    </row>
    <row r="284" spans="3:5" x14ac:dyDescent="0.25">
      <c r="C284" s="3"/>
      <c r="D284" s="3"/>
      <c r="E284" s="3"/>
    </row>
    <row r="285" spans="3:5" x14ac:dyDescent="0.25">
      <c r="C285" s="3"/>
      <c r="D285" s="3"/>
      <c r="E285" s="3"/>
    </row>
    <row r="286" spans="3:5" x14ac:dyDescent="0.25">
      <c r="C286" s="3"/>
      <c r="D286" s="3"/>
      <c r="E286" s="3"/>
    </row>
    <row r="287" spans="3:5" x14ac:dyDescent="0.25">
      <c r="C287" s="3"/>
      <c r="D287" s="3"/>
      <c r="E287" s="3"/>
    </row>
    <row r="288" spans="3:5" x14ac:dyDescent="0.25">
      <c r="C288" s="3"/>
      <c r="D288" s="3"/>
      <c r="E288" s="3"/>
    </row>
    <row r="289" spans="3:5" x14ac:dyDescent="0.25">
      <c r="C289" s="3"/>
      <c r="D289" s="3"/>
      <c r="E289" s="3"/>
    </row>
    <row r="290" spans="3:5" x14ac:dyDescent="0.25">
      <c r="C290" s="3"/>
      <c r="D290" s="3"/>
      <c r="E290" s="3"/>
    </row>
    <row r="291" spans="3:5" x14ac:dyDescent="0.25">
      <c r="C291" s="3"/>
      <c r="D291" s="3"/>
      <c r="E291" s="3"/>
    </row>
    <row r="292" spans="3:5" x14ac:dyDescent="0.25">
      <c r="C292" s="3"/>
      <c r="D292" s="3"/>
      <c r="E292" s="3"/>
    </row>
    <row r="293" spans="3:5" x14ac:dyDescent="0.25">
      <c r="C293" s="3"/>
      <c r="D293" s="3"/>
      <c r="E293" s="3"/>
    </row>
    <row r="294" spans="3:5" x14ac:dyDescent="0.25">
      <c r="C294" s="3"/>
      <c r="D294" s="3"/>
      <c r="E294" s="3"/>
    </row>
    <row r="295" spans="3:5" x14ac:dyDescent="0.25">
      <c r="C295" s="3"/>
      <c r="D295" s="3"/>
      <c r="E295" s="3"/>
    </row>
    <row r="296" spans="3:5" x14ac:dyDescent="0.25">
      <c r="C296" s="3"/>
      <c r="D296" s="3"/>
      <c r="E296" s="3"/>
    </row>
    <row r="297" spans="3:5" x14ac:dyDescent="0.25">
      <c r="C297" s="3"/>
      <c r="D297" s="3"/>
      <c r="E297" s="3"/>
    </row>
    <row r="298" spans="3:5" x14ac:dyDescent="0.25">
      <c r="C298" s="3"/>
      <c r="D298" s="3"/>
      <c r="E298" s="3"/>
    </row>
    <row r="299" spans="3:5" x14ac:dyDescent="0.25">
      <c r="C299" s="3"/>
      <c r="D299" s="3"/>
      <c r="E299" s="3"/>
    </row>
    <row r="300" spans="3:5" x14ac:dyDescent="0.25">
      <c r="C300" s="3"/>
      <c r="D300" s="3"/>
      <c r="E300" s="3"/>
    </row>
    <row r="301" spans="3:5" x14ac:dyDescent="0.25">
      <c r="C301" s="3"/>
      <c r="D301" s="3"/>
      <c r="E301" s="3"/>
    </row>
    <row r="302" spans="3:5" x14ac:dyDescent="0.25">
      <c r="C302" s="3"/>
      <c r="D302" s="3"/>
      <c r="E302" s="3"/>
    </row>
    <row r="303" spans="3:5" x14ac:dyDescent="0.25">
      <c r="C303" s="3"/>
      <c r="D303" s="3"/>
      <c r="E303" s="3"/>
    </row>
    <row r="304" spans="3:5" x14ac:dyDescent="0.25">
      <c r="C304" s="3"/>
      <c r="D304" s="3"/>
      <c r="E304" s="3"/>
    </row>
    <row r="305" spans="3:5" x14ac:dyDescent="0.25">
      <c r="C305" s="3"/>
      <c r="D305" s="3"/>
      <c r="E305" s="3"/>
    </row>
    <row r="306" spans="3:5" x14ac:dyDescent="0.25">
      <c r="C306" s="3"/>
      <c r="D306" s="3"/>
      <c r="E306" s="3"/>
    </row>
    <row r="307" spans="3:5" x14ac:dyDescent="0.25">
      <c r="C307" s="3"/>
      <c r="D307" s="3"/>
      <c r="E307" s="3"/>
    </row>
    <row r="308" spans="3:5" x14ac:dyDescent="0.25">
      <c r="C308" s="3"/>
      <c r="D308" s="3"/>
      <c r="E308" s="3"/>
    </row>
    <row r="309" spans="3:5" x14ac:dyDescent="0.25">
      <c r="C309" s="3"/>
      <c r="D309" s="3"/>
      <c r="E309" s="3"/>
    </row>
    <row r="310" spans="3:5" x14ac:dyDescent="0.25">
      <c r="C310" s="3"/>
      <c r="D310" s="3"/>
      <c r="E310" s="3"/>
    </row>
    <row r="311" spans="3:5" x14ac:dyDescent="0.25">
      <c r="C311" s="3"/>
      <c r="D311" s="3"/>
      <c r="E311" s="3"/>
    </row>
    <row r="312" spans="3:5" x14ac:dyDescent="0.25">
      <c r="C312" s="3"/>
      <c r="D312" s="3"/>
      <c r="E312" s="3"/>
    </row>
    <row r="313" spans="3:5" x14ac:dyDescent="0.25">
      <c r="C313" s="3"/>
      <c r="D313" s="3"/>
      <c r="E313" s="3"/>
    </row>
    <row r="314" spans="3:5" x14ac:dyDescent="0.25">
      <c r="C314" s="3"/>
      <c r="D314" s="3"/>
      <c r="E314" s="3"/>
    </row>
    <row r="315" spans="3:5" x14ac:dyDescent="0.25">
      <c r="C315" s="3"/>
      <c r="D315" s="3"/>
      <c r="E315" s="3"/>
    </row>
    <row r="316" spans="3:5" x14ac:dyDescent="0.25">
      <c r="C316" s="3"/>
      <c r="D316" s="3"/>
      <c r="E316" s="3"/>
    </row>
    <row r="317" spans="3:5" x14ac:dyDescent="0.25">
      <c r="C317" s="3"/>
      <c r="D317" s="3"/>
      <c r="E317" s="3"/>
    </row>
    <row r="318" spans="3:5" x14ac:dyDescent="0.25">
      <c r="C318" s="3"/>
      <c r="D318" s="3"/>
      <c r="E318" s="3"/>
    </row>
    <row r="319" spans="3:5" x14ac:dyDescent="0.25">
      <c r="C319" s="3"/>
      <c r="D319" s="3"/>
      <c r="E319" s="3"/>
    </row>
    <row r="320" spans="3:5" x14ac:dyDescent="0.25">
      <c r="C320" s="3"/>
      <c r="D320" s="3"/>
      <c r="E320" s="3"/>
    </row>
    <row r="321" spans="3:5" x14ac:dyDescent="0.25">
      <c r="C321" s="3"/>
      <c r="D321" s="3"/>
      <c r="E321" s="3"/>
    </row>
    <row r="322" spans="3:5" x14ac:dyDescent="0.25">
      <c r="C322" s="3"/>
      <c r="D322" s="3"/>
      <c r="E322" s="3"/>
    </row>
    <row r="323" spans="3:5" x14ac:dyDescent="0.25">
      <c r="C323" s="3"/>
      <c r="D323" s="3"/>
      <c r="E323" s="3"/>
    </row>
    <row r="324" spans="3:5" x14ac:dyDescent="0.25">
      <c r="C324" s="3"/>
      <c r="D324" s="3"/>
      <c r="E324" s="3"/>
    </row>
    <row r="325" spans="3:5" x14ac:dyDescent="0.25">
      <c r="C325" s="3"/>
      <c r="D325" s="3"/>
      <c r="E325" s="3"/>
    </row>
    <row r="326" spans="3:5" x14ac:dyDescent="0.25">
      <c r="C326" s="3"/>
      <c r="D326" s="3"/>
      <c r="E326" s="3"/>
    </row>
    <row r="327" spans="3:5" x14ac:dyDescent="0.25">
      <c r="C327" s="3"/>
      <c r="D327" s="3"/>
      <c r="E327" s="3"/>
    </row>
    <row r="328" spans="3:5" x14ac:dyDescent="0.25">
      <c r="C328" s="3"/>
      <c r="D328" s="3"/>
      <c r="E328" s="3"/>
    </row>
    <row r="329" spans="3:5" x14ac:dyDescent="0.25">
      <c r="C329" s="3"/>
      <c r="D329" s="3"/>
      <c r="E329" s="3"/>
    </row>
    <row r="330" spans="3:5" x14ac:dyDescent="0.25">
      <c r="C330" s="3"/>
      <c r="D330" s="3"/>
      <c r="E330" s="3"/>
    </row>
    <row r="331" spans="3:5" x14ac:dyDescent="0.25">
      <c r="C331" s="3"/>
      <c r="D331" s="3"/>
      <c r="E331" s="3"/>
    </row>
    <row r="332" spans="3:5" x14ac:dyDescent="0.25">
      <c r="C332" s="3"/>
      <c r="D332" s="3"/>
      <c r="E332" s="3"/>
    </row>
    <row r="333" spans="3:5" x14ac:dyDescent="0.25">
      <c r="C333" s="3"/>
      <c r="D333" s="3"/>
      <c r="E333" s="3"/>
    </row>
    <row r="334" spans="3:5" x14ac:dyDescent="0.25">
      <c r="C334" s="3"/>
      <c r="D334" s="3"/>
      <c r="E334" s="3"/>
    </row>
    <row r="335" spans="3:5" x14ac:dyDescent="0.25">
      <c r="C335" s="3"/>
      <c r="D335" s="3"/>
      <c r="E335" s="3"/>
    </row>
    <row r="336" spans="3:5" x14ac:dyDescent="0.25">
      <c r="C336" s="3"/>
      <c r="D336" s="3"/>
      <c r="E336" s="3"/>
    </row>
    <row r="337" spans="3:5" x14ac:dyDescent="0.25">
      <c r="C337" s="3"/>
      <c r="D337" s="3"/>
      <c r="E337" s="3"/>
    </row>
    <row r="338" spans="3:5" x14ac:dyDescent="0.25">
      <c r="C338" s="3"/>
      <c r="D338" s="3"/>
      <c r="E338" s="3"/>
    </row>
    <row r="339" spans="3:5" x14ac:dyDescent="0.25">
      <c r="C339" s="3"/>
      <c r="D339" s="3"/>
      <c r="E339" s="3"/>
    </row>
    <row r="340" spans="3:5" x14ac:dyDescent="0.25">
      <c r="C340" s="3"/>
      <c r="D340" s="3"/>
      <c r="E340" s="3"/>
    </row>
    <row r="341" spans="3:5" x14ac:dyDescent="0.25">
      <c r="C341" s="3"/>
      <c r="D341" s="3"/>
      <c r="E341" s="3"/>
    </row>
    <row r="342" spans="3:5" x14ac:dyDescent="0.25">
      <c r="C342" s="3"/>
      <c r="D342" s="3"/>
      <c r="E342" s="3"/>
    </row>
    <row r="343" spans="3:5" x14ac:dyDescent="0.25">
      <c r="C343" s="3"/>
      <c r="D343" s="3"/>
      <c r="E343" s="3"/>
    </row>
    <row r="344" spans="3:5" x14ac:dyDescent="0.25">
      <c r="C344" s="3"/>
      <c r="D344" s="3"/>
      <c r="E344" s="3"/>
    </row>
    <row r="345" spans="3:5" x14ac:dyDescent="0.25">
      <c r="C345" s="3"/>
      <c r="D345" s="3"/>
      <c r="E345" s="3"/>
    </row>
    <row r="346" spans="3:5" x14ac:dyDescent="0.25">
      <c r="C346" s="3"/>
      <c r="D346" s="3"/>
      <c r="E346" s="3"/>
    </row>
    <row r="347" spans="3:5" x14ac:dyDescent="0.25">
      <c r="C347" s="3"/>
      <c r="D347" s="3"/>
      <c r="E347" s="3"/>
    </row>
    <row r="348" spans="3:5" x14ac:dyDescent="0.25">
      <c r="C348" s="3"/>
      <c r="D348" s="3"/>
      <c r="E348" s="3"/>
    </row>
    <row r="349" spans="3:5" x14ac:dyDescent="0.25">
      <c r="C349" s="3"/>
      <c r="D349" s="3"/>
      <c r="E349" s="3"/>
    </row>
    <row r="350" spans="3:5" x14ac:dyDescent="0.25">
      <c r="C350" s="3"/>
      <c r="D350" s="3"/>
      <c r="E350" s="3"/>
    </row>
    <row r="351" spans="3:5" x14ac:dyDescent="0.25">
      <c r="C351" s="3"/>
      <c r="D351" s="3"/>
      <c r="E351" s="3"/>
    </row>
    <row r="352" spans="3:5" x14ac:dyDescent="0.25">
      <c r="C352" s="3"/>
      <c r="D352" s="3"/>
      <c r="E352" s="3"/>
    </row>
    <row r="353" spans="3:5" x14ac:dyDescent="0.25">
      <c r="C353" s="3"/>
      <c r="D353" s="3"/>
      <c r="E353" s="3"/>
    </row>
    <row r="354" spans="3:5" x14ac:dyDescent="0.25">
      <c r="C354" s="3"/>
      <c r="D354" s="3"/>
      <c r="E354" s="3"/>
    </row>
    <row r="355" spans="3:5" x14ac:dyDescent="0.25">
      <c r="C355" s="3"/>
      <c r="D355" s="3"/>
      <c r="E355" s="3"/>
    </row>
    <row r="356" spans="3:5" x14ac:dyDescent="0.25">
      <c r="C356" s="3"/>
      <c r="D356" s="3"/>
      <c r="E356" s="3"/>
    </row>
    <row r="357" spans="3:5" x14ac:dyDescent="0.25">
      <c r="C357" s="3"/>
      <c r="D357" s="3"/>
      <c r="E357" s="3"/>
    </row>
    <row r="358" spans="3:5" x14ac:dyDescent="0.25">
      <c r="C358" s="3"/>
      <c r="D358" s="3"/>
      <c r="E358" s="3"/>
    </row>
    <row r="359" spans="3:5" x14ac:dyDescent="0.25">
      <c r="C359" s="3"/>
      <c r="D359" s="3"/>
      <c r="E359" s="3"/>
    </row>
    <row r="360" spans="3:5" x14ac:dyDescent="0.25">
      <c r="C360" s="3"/>
      <c r="D360" s="3"/>
      <c r="E360" s="3"/>
    </row>
    <row r="361" spans="3:5" x14ac:dyDescent="0.25">
      <c r="C361" s="3"/>
      <c r="D361" s="3"/>
      <c r="E361" s="3"/>
    </row>
    <row r="362" spans="3:5" x14ac:dyDescent="0.25">
      <c r="C362" s="3"/>
      <c r="D362" s="3"/>
      <c r="E362" s="3"/>
    </row>
    <row r="363" spans="3:5" x14ac:dyDescent="0.25">
      <c r="C363" s="3"/>
      <c r="D363" s="3"/>
      <c r="E363" s="3"/>
    </row>
    <row r="364" spans="3:5" x14ac:dyDescent="0.25">
      <c r="C364" s="3"/>
      <c r="D364" s="3"/>
      <c r="E364" s="3"/>
    </row>
    <row r="365" spans="3:5" x14ac:dyDescent="0.25">
      <c r="C365" s="3"/>
      <c r="D365" s="3"/>
      <c r="E365" s="3"/>
    </row>
    <row r="366" spans="3:5" x14ac:dyDescent="0.25">
      <c r="C366" s="3"/>
      <c r="D366" s="3"/>
      <c r="E366" s="3"/>
    </row>
    <row r="367" spans="3:5" x14ac:dyDescent="0.25">
      <c r="C367" s="3"/>
      <c r="D367" s="3"/>
      <c r="E367" s="3"/>
    </row>
    <row r="368" spans="3:5" x14ac:dyDescent="0.25">
      <c r="C368" s="3"/>
      <c r="D368" s="3"/>
      <c r="E368" s="3"/>
    </row>
    <row r="369" spans="3:5" x14ac:dyDescent="0.25">
      <c r="C369" s="3"/>
      <c r="D369" s="3"/>
      <c r="E369" s="3"/>
    </row>
    <row r="370" spans="3:5" x14ac:dyDescent="0.25">
      <c r="C370" s="3"/>
      <c r="D370" s="3"/>
      <c r="E370" s="3"/>
    </row>
    <row r="371" spans="3:5" x14ac:dyDescent="0.25">
      <c r="C371" s="3"/>
      <c r="D371" s="3"/>
      <c r="E371" s="3"/>
    </row>
    <row r="372" spans="3:5" x14ac:dyDescent="0.25">
      <c r="C372" s="3"/>
      <c r="D372" s="3"/>
      <c r="E372" s="3"/>
    </row>
    <row r="373" spans="3:5" x14ac:dyDescent="0.25">
      <c r="C373" s="3"/>
      <c r="D373" s="3"/>
      <c r="E373" s="3"/>
    </row>
    <row r="374" spans="3:5" x14ac:dyDescent="0.25">
      <c r="C374" s="3"/>
      <c r="D374" s="3"/>
      <c r="E374" s="3"/>
    </row>
    <row r="375" spans="3:5" x14ac:dyDescent="0.25">
      <c r="C375" s="3"/>
      <c r="D375" s="3"/>
      <c r="E375" s="3"/>
    </row>
    <row r="376" spans="3:5" x14ac:dyDescent="0.25">
      <c r="C376" s="3"/>
      <c r="D376" s="3"/>
      <c r="E376" s="3"/>
    </row>
    <row r="377" spans="3:5" x14ac:dyDescent="0.25">
      <c r="C377" s="3"/>
      <c r="D377" s="3"/>
      <c r="E377" s="3"/>
    </row>
    <row r="378" spans="3:5" x14ac:dyDescent="0.25">
      <c r="C378" s="3"/>
      <c r="D378" s="3"/>
      <c r="E378" s="3"/>
    </row>
    <row r="379" spans="3:5" x14ac:dyDescent="0.25">
      <c r="C379" s="3"/>
      <c r="D379" s="3"/>
      <c r="E379" s="3"/>
    </row>
    <row r="380" spans="3:5" x14ac:dyDescent="0.25">
      <c r="C380" s="3"/>
      <c r="D380" s="3"/>
      <c r="E380" s="3"/>
    </row>
    <row r="381" spans="3:5" x14ac:dyDescent="0.25">
      <c r="C381" s="3"/>
      <c r="D381" s="3"/>
      <c r="E381" s="3"/>
    </row>
    <row r="382" spans="3:5" x14ac:dyDescent="0.25">
      <c r="C382" s="3"/>
      <c r="D382" s="3"/>
      <c r="E382" s="3"/>
    </row>
    <row r="383" spans="3:5" x14ac:dyDescent="0.25">
      <c r="C383" s="3"/>
      <c r="D383" s="3"/>
      <c r="E383" s="3"/>
    </row>
    <row r="384" spans="3:5" x14ac:dyDescent="0.25">
      <c r="C384" s="3"/>
      <c r="D384" s="3"/>
      <c r="E384" s="3"/>
    </row>
    <row r="385" spans="3:5" x14ac:dyDescent="0.25">
      <c r="C385" s="3"/>
      <c r="D385" s="3"/>
      <c r="E385" s="3"/>
    </row>
    <row r="386" spans="3:5" x14ac:dyDescent="0.25">
      <c r="C386" s="3"/>
      <c r="D386" s="3"/>
      <c r="E386" s="3"/>
    </row>
    <row r="387" spans="3:5" x14ac:dyDescent="0.25">
      <c r="C387" s="3"/>
      <c r="D387" s="3"/>
      <c r="E387" s="3"/>
    </row>
    <row r="388" spans="3:5" x14ac:dyDescent="0.25">
      <c r="C388" s="3"/>
      <c r="D388" s="3"/>
      <c r="E388" s="3"/>
    </row>
    <row r="389" spans="3:5" x14ac:dyDescent="0.25">
      <c r="C389" s="3"/>
      <c r="D389" s="3"/>
      <c r="E389" s="3"/>
    </row>
    <row r="390" spans="3:5" x14ac:dyDescent="0.25">
      <c r="C390" s="3"/>
      <c r="D390" s="3"/>
      <c r="E390" s="3"/>
    </row>
    <row r="391" spans="3:5" x14ac:dyDescent="0.25">
      <c r="C391" s="3"/>
      <c r="D391" s="3"/>
      <c r="E391" s="3"/>
    </row>
    <row r="392" spans="3:5" x14ac:dyDescent="0.25">
      <c r="C392" s="3"/>
      <c r="D392" s="3"/>
      <c r="E392" s="3"/>
    </row>
    <row r="393" spans="3:5" x14ac:dyDescent="0.25">
      <c r="C393" s="3"/>
      <c r="D393" s="3"/>
      <c r="E393" s="3"/>
    </row>
    <row r="394" spans="3:5" x14ac:dyDescent="0.25">
      <c r="C394" s="3"/>
      <c r="D394" s="3"/>
      <c r="E394" s="3"/>
    </row>
    <row r="395" spans="3:5" x14ac:dyDescent="0.25">
      <c r="C395" s="3"/>
      <c r="D395" s="3"/>
      <c r="E395" s="3"/>
    </row>
    <row r="396" spans="3:5" x14ac:dyDescent="0.25">
      <c r="C396" s="3"/>
      <c r="D396" s="3"/>
      <c r="E396" s="3"/>
    </row>
    <row r="397" spans="3:5" x14ac:dyDescent="0.25">
      <c r="C397" s="3"/>
      <c r="D397" s="3"/>
      <c r="E397" s="3"/>
    </row>
    <row r="398" spans="3:5" x14ac:dyDescent="0.25">
      <c r="C398" s="3"/>
      <c r="D398" s="3"/>
      <c r="E398" s="3"/>
    </row>
    <row r="399" spans="3:5" x14ac:dyDescent="0.25">
      <c r="C399" s="3"/>
      <c r="D399" s="3"/>
      <c r="E399" s="3"/>
    </row>
    <row r="400" spans="3:5" x14ac:dyDescent="0.25">
      <c r="C400" s="3"/>
      <c r="D400" s="3"/>
      <c r="E400" s="3"/>
    </row>
    <row r="401" spans="3:5" x14ac:dyDescent="0.25">
      <c r="C401" s="3"/>
      <c r="D401" s="3"/>
      <c r="E401" s="3"/>
    </row>
    <row r="402" spans="3:5" x14ac:dyDescent="0.25">
      <c r="C402" s="3"/>
      <c r="D402" s="3"/>
      <c r="E402" s="3"/>
    </row>
    <row r="403" spans="3:5" x14ac:dyDescent="0.25">
      <c r="C403" s="3"/>
      <c r="D403" s="3"/>
      <c r="E403" s="3"/>
    </row>
    <row r="404" spans="3:5" x14ac:dyDescent="0.25">
      <c r="C404" s="3"/>
      <c r="D404" s="3"/>
      <c r="E404" s="3"/>
    </row>
    <row r="405" spans="3:5" x14ac:dyDescent="0.25">
      <c r="C405" s="3"/>
      <c r="D405" s="3"/>
      <c r="E405" s="3"/>
    </row>
    <row r="406" spans="3:5" x14ac:dyDescent="0.25">
      <c r="C406" s="3"/>
      <c r="D406" s="3"/>
      <c r="E406" s="3"/>
    </row>
    <row r="407" spans="3:5" x14ac:dyDescent="0.25">
      <c r="C407" s="3"/>
      <c r="D407" s="3"/>
      <c r="E407" s="3"/>
    </row>
    <row r="408" spans="3:5" x14ac:dyDescent="0.25">
      <c r="C408" s="3"/>
      <c r="D408" s="3"/>
      <c r="E408" s="3"/>
    </row>
    <row r="409" spans="3:5" x14ac:dyDescent="0.25">
      <c r="C409" s="3"/>
      <c r="D409" s="3"/>
      <c r="E409" s="3"/>
    </row>
    <row r="410" spans="3:5" x14ac:dyDescent="0.25">
      <c r="C410" s="3"/>
      <c r="D410" s="3"/>
      <c r="E410" s="3"/>
    </row>
    <row r="411" spans="3:5" x14ac:dyDescent="0.25">
      <c r="C411" s="3"/>
      <c r="D411" s="3"/>
      <c r="E411" s="3"/>
    </row>
    <row r="412" spans="3:5" x14ac:dyDescent="0.25">
      <c r="C412" s="3"/>
      <c r="D412" s="3"/>
      <c r="E412" s="3"/>
    </row>
    <row r="413" spans="3:5" x14ac:dyDescent="0.25">
      <c r="C413" s="3"/>
      <c r="D413" s="3"/>
      <c r="E413" s="3"/>
    </row>
    <row r="414" spans="3:5" x14ac:dyDescent="0.25">
      <c r="C414" s="3"/>
      <c r="D414" s="3"/>
      <c r="E414" s="3"/>
    </row>
    <row r="415" spans="3:5" x14ac:dyDescent="0.25">
      <c r="C415" s="3"/>
      <c r="D415" s="3"/>
      <c r="E415" s="3"/>
    </row>
    <row r="416" spans="3:5" x14ac:dyDescent="0.25">
      <c r="C416" s="3"/>
      <c r="D416" s="3"/>
      <c r="E416" s="3"/>
    </row>
    <row r="417" spans="3:5" x14ac:dyDescent="0.25">
      <c r="C417" s="3"/>
      <c r="D417" s="3"/>
      <c r="E417" s="3"/>
    </row>
    <row r="418" spans="3:5" x14ac:dyDescent="0.25">
      <c r="C418" s="3"/>
      <c r="D418" s="3"/>
      <c r="E418" s="3"/>
    </row>
    <row r="419" spans="3:5" x14ac:dyDescent="0.25">
      <c r="C419" s="3"/>
      <c r="D419" s="3"/>
      <c r="E419" s="3"/>
    </row>
    <row r="420" spans="3:5" x14ac:dyDescent="0.25">
      <c r="C420" s="3"/>
      <c r="D420" s="3"/>
      <c r="E420" s="3"/>
    </row>
    <row r="421" spans="3:5" x14ac:dyDescent="0.25">
      <c r="C421" s="3"/>
      <c r="D421" s="3"/>
      <c r="E421" s="3"/>
    </row>
    <row r="422" spans="3:5" x14ac:dyDescent="0.25">
      <c r="C422" s="3"/>
      <c r="D422" s="3"/>
      <c r="E422" s="3"/>
    </row>
    <row r="423" spans="3:5" x14ac:dyDescent="0.25">
      <c r="C423" s="3"/>
      <c r="D423" s="3"/>
      <c r="E423" s="3"/>
    </row>
    <row r="424" spans="3:5" x14ac:dyDescent="0.25">
      <c r="C424" s="3"/>
      <c r="D424" s="3"/>
      <c r="E424" s="3"/>
    </row>
    <row r="425" spans="3:5" x14ac:dyDescent="0.25">
      <c r="C425" s="3"/>
      <c r="D425" s="3"/>
      <c r="E425" s="3"/>
    </row>
    <row r="426" spans="3:5" x14ac:dyDescent="0.25">
      <c r="C426" s="3"/>
      <c r="D426" s="3"/>
      <c r="E426" s="3"/>
    </row>
    <row r="427" spans="3:5" x14ac:dyDescent="0.25">
      <c r="C427" s="3"/>
      <c r="D427" s="3"/>
      <c r="E427" s="3"/>
    </row>
    <row r="428" spans="3:5" x14ac:dyDescent="0.25">
      <c r="C428" s="3"/>
      <c r="D428" s="3"/>
      <c r="E428" s="3"/>
    </row>
    <row r="429" spans="3:5" x14ac:dyDescent="0.25">
      <c r="C429" s="3"/>
      <c r="D429" s="3"/>
      <c r="E429" s="3"/>
    </row>
    <row r="430" spans="3:5" x14ac:dyDescent="0.25">
      <c r="C430" s="3"/>
      <c r="D430" s="3"/>
      <c r="E430" s="3"/>
    </row>
    <row r="431" spans="3:5" x14ac:dyDescent="0.25">
      <c r="C431" s="3"/>
      <c r="D431" s="3"/>
      <c r="E431" s="3"/>
    </row>
    <row r="432" spans="3:5" x14ac:dyDescent="0.25">
      <c r="C432" s="3"/>
      <c r="D432" s="3"/>
      <c r="E432" s="3"/>
    </row>
    <row r="433" spans="3:5" x14ac:dyDescent="0.25">
      <c r="C433" s="3"/>
      <c r="D433" s="3"/>
      <c r="E433" s="3"/>
    </row>
    <row r="434" spans="3:5" x14ac:dyDescent="0.25">
      <c r="C434" s="3"/>
      <c r="D434" s="3"/>
      <c r="E434" s="3"/>
    </row>
    <row r="435" spans="3:5" x14ac:dyDescent="0.25">
      <c r="C435" s="3"/>
      <c r="D435" s="3"/>
      <c r="E435" s="3"/>
    </row>
    <row r="436" spans="3:5" x14ac:dyDescent="0.25">
      <c r="C436" s="3"/>
      <c r="D436" s="3"/>
      <c r="E436" s="3"/>
    </row>
    <row r="437" spans="3:5" x14ac:dyDescent="0.25">
      <c r="C437" s="3"/>
      <c r="D437" s="3"/>
      <c r="E437" s="3"/>
    </row>
    <row r="438" spans="3:5" x14ac:dyDescent="0.25">
      <c r="C438" s="3"/>
      <c r="D438" s="3"/>
      <c r="E438" s="3"/>
    </row>
    <row r="439" spans="3:5" x14ac:dyDescent="0.25">
      <c r="C439" s="3"/>
      <c r="D439" s="3"/>
      <c r="E439" s="3"/>
    </row>
    <row r="440" spans="3:5" x14ac:dyDescent="0.25">
      <c r="C440" s="3"/>
      <c r="D440" s="3"/>
      <c r="E440" s="3"/>
    </row>
    <row r="441" spans="3:5" x14ac:dyDescent="0.25">
      <c r="C441" s="3"/>
      <c r="D441" s="3"/>
      <c r="E441" s="3"/>
    </row>
    <row r="442" spans="3:5" x14ac:dyDescent="0.25">
      <c r="C442" s="3"/>
      <c r="D442" s="3"/>
      <c r="E442" s="3"/>
    </row>
    <row r="443" spans="3:5" x14ac:dyDescent="0.25">
      <c r="C443" s="3"/>
      <c r="D443" s="3"/>
      <c r="E443" s="3"/>
    </row>
  </sheetData>
  <mergeCells count="1">
    <mergeCell ref="B2:F2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1</vt:i4>
      </vt:variant>
    </vt:vector>
  </HeadingPairs>
  <TitlesOfParts>
    <vt:vector size="7" baseType="lpstr">
      <vt:lpstr>Összesítő</vt:lpstr>
      <vt:lpstr>082042</vt:lpstr>
      <vt:lpstr>082044</vt:lpstr>
      <vt:lpstr>082092</vt:lpstr>
      <vt:lpstr>016080</vt:lpstr>
      <vt:lpstr>018030</vt:lpstr>
      <vt:lpstr>'082042'!Nyomtatási_terület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Éva Horváthné</dc:creator>
  <cp:lastModifiedBy>Rajcsicsné Hajni</cp:lastModifiedBy>
  <cp:lastPrinted>2025-08-21T09:30:32Z</cp:lastPrinted>
  <dcterms:created xsi:type="dcterms:W3CDTF">2024-05-17T07:19:03Z</dcterms:created>
  <dcterms:modified xsi:type="dcterms:W3CDTF">2025-09-03T11:53:31Z</dcterms:modified>
</cp:coreProperties>
</file>